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10530"/>
  </bookViews>
  <sheets>
    <sheet name="2015本科工作量" sheetId="1" r:id="rId1"/>
    <sheet name="二专" sheetId="3" r:id="rId2"/>
  </sheets>
  <calcPr calcId="125725"/>
</workbook>
</file>

<file path=xl/calcChain.xml><?xml version="1.0" encoding="utf-8"?>
<calcChain xmlns="http://schemas.openxmlformats.org/spreadsheetml/2006/main">
  <c r="X754" i="1"/>
  <c r="Z754" s="1"/>
  <c r="X231"/>
  <c r="Z231" s="1"/>
  <c r="X487"/>
  <c r="Z487" s="1"/>
  <c r="X213"/>
  <c r="Z213" s="1"/>
  <c r="X130"/>
  <c r="Z130" s="1"/>
  <c r="X642"/>
  <c r="Z642" s="1"/>
  <c r="X783"/>
  <c r="Z783" s="1"/>
  <c r="X446"/>
  <c r="Z446" s="1"/>
  <c r="X705"/>
  <c r="Z705" s="1"/>
  <c r="X984"/>
  <c r="Z984" s="1"/>
  <c r="X1111"/>
  <c r="Z1111" s="1"/>
  <c r="X68"/>
  <c r="Z68" s="1"/>
  <c r="X78"/>
  <c r="X635"/>
  <c r="Z635" s="1"/>
  <c r="X1203"/>
  <c r="Z1203" s="1"/>
  <c r="X1229"/>
  <c r="Z1229" s="1"/>
  <c r="X1148"/>
  <c r="Z1148" s="1"/>
  <c r="X1104"/>
  <c r="Z1104" s="1"/>
  <c r="X662"/>
  <c r="Z662" s="1"/>
  <c r="X672"/>
  <c r="Z672" s="1"/>
  <c r="X595"/>
  <c r="Z595" s="1"/>
  <c r="X477"/>
  <c r="Z477" s="1"/>
  <c r="X378"/>
  <c r="Z378" s="1"/>
  <c r="X349"/>
  <c r="Z349" s="1"/>
  <c r="X288"/>
  <c r="Z288" s="1"/>
  <c r="X181"/>
  <c r="Z181" s="1"/>
  <c r="X143"/>
  <c r="Z143" s="1"/>
  <c r="X84"/>
  <c r="Z84" s="1"/>
  <c r="X866"/>
  <c r="Z866" s="1"/>
  <c r="S553" l="1"/>
  <c r="X553" s="1"/>
  <c r="Z553" s="1"/>
  <c r="X970"/>
  <c r="Z970" s="1"/>
  <c r="S1216"/>
  <c r="X545"/>
  <c r="X456"/>
  <c r="Z456" s="1"/>
  <c r="W3" i="3"/>
  <c r="W4"/>
  <c r="W5"/>
  <c r="W6"/>
  <c r="W7"/>
  <c r="W8"/>
  <c r="W9"/>
  <c r="W10"/>
  <c r="W11"/>
  <c r="W12"/>
  <c r="W13"/>
  <c r="W14"/>
  <c r="W15"/>
  <c r="W2"/>
  <c r="U15"/>
  <c r="U14"/>
  <c r="U13"/>
  <c r="S12"/>
  <c r="V12" s="1"/>
  <c r="S11"/>
  <c r="V11" s="1"/>
  <c r="S10"/>
  <c r="V10" s="1"/>
  <c r="S9"/>
  <c r="V9" s="1"/>
  <c r="S8"/>
  <c r="V8" s="1"/>
  <c r="S7"/>
  <c r="V7" s="1"/>
  <c r="S6"/>
  <c r="V6" s="1"/>
  <c r="S5"/>
  <c r="V5" s="1"/>
  <c r="S4"/>
  <c r="V4" s="1"/>
  <c r="S3"/>
  <c r="V3" s="1"/>
  <c r="S2"/>
  <c r="V2" s="1"/>
  <c r="S336" i="1"/>
  <c r="U336" s="1"/>
  <c r="Z336" s="1"/>
  <c r="S135"/>
  <c r="U135" s="1"/>
  <c r="Z135" s="1"/>
  <c r="S1030"/>
  <c r="U1030" s="1"/>
  <c r="Z1030" s="1"/>
  <c r="Z149"/>
  <c r="Z332"/>
  <c r="Z367"/>
  <c r="Z406"/>
  <c r="Z419"/>
  <c r="Z423"/>
  <c r="Z493"/>
  <c r="Z495"/>
  <c r="Z504"/>
  <c r="Z508"/>
  <c r="Z544"/>
  <c r="Z551"/>
  <c r="Z759"/>
  <c r="Z883"/>
  <c r="Z1014"/>
  <c r="Z11"/>
  <c r="Z57"/>
  <c r="Z66"/>
  <c r="Z97"/>
  <c r="Z98"/>
  <c r="Z127"/>
  <c r="Z150"/>
  <c r="Z151"/>
  <c r="Z155"/>
  <c r="Z156" s="1"/>
  <c r="Z157"/>
  <c r="Z158"/>
  <c r="Z163"/>
  <c r="Z164"/>
  <c r="Z170"/>
  <c r="Z171"/>
  <c r="Z192"/>
  <c r="Z199"/>
  <c r="Z235"/>
  <c r="Z277"/>
  <c r="Z278"/>
  <c r="Z328"/>
  <c r="Z359"/>
  <c r="Z361"/>
  <c r="Z401"/>
  <c r="Z409"/>
  <c r="Z410"/>
  <c r="Z411"/>
  <c r="Z415"/>
  <c r="Z433"/>
  <c r="Z436"/>
  <c r="Z474"/>
  <c r="Z491"/>
  <c r="Z500"/>
  <c r="Z501"/>
  <c r="Z502"/>
  <c r="Z516"/>
  <c r="Z567"/>
  <c r="Z568"/>
  <c r="Z570"/>
  <c r="Z588"/>
  <c r="Z603"/>
  <c r="Z629"/>
  <c r="Z683"/>
  <c r="Z684"/>
  <c r="Z719"/>
  <c r="Z725"/>
  <c r="Z768"/>
  <c r="Z809"/>
  <c r="Z812"/>
  <c r="Z813"/>
  <c r="Z815"/>
  <c r="Z821"/>
  <c r="Z833"/>
  <c r="Z834"/>
  <c r="Z835"/>
  <c r="Z856"/>
  <c r="Z902"/>
  <c r="Z909"/>
  <c r="Z938"/>
  <c r="Z939"/>
  <c r="Z949"/>
  <c r="Z1007"/>
  <c r="Z1027"/>
  <c r="Z1028"/>
  <c r="Z1034"/>
  <c r="Z1041"/>
  <c r="Z1042"/>
  <c r="Z1043"/>
  <c r="Z1044"/>
  <c r="Z1045"/>
  <c r="Z1100"/>
  <c r="Z1103"/>
  <c r="Z1195"/>
  <c r="Z1196"/>
  <c r="Z1197"/>
  <c r="Z1213"/>
  <c r="Z1214"/>
  <c r="Z1215"/>
  <c r="Z78"/>
  <c r="X362"/>
  <c r="Z362" s="1"/>
  <c r="X789"/>
  <c r="Z789" s="1"/>
  <c r="X839"/>
  <c r="Z839" s="1"/>
  <c r="X956"/>
  <c r="Z956" s="1"/>
  <c r="X961"/>
  <c r="Z961" s="1"/>
  <c r="X1095"/>
  <c r="Z1095" s="1"/>
  <c r="X1142"/>
  <c r="Z1142" s="1"/>
  <c r="X1166"/>
  <c r="Z1166" s="1"/>
  <c r="X1187"/>
  <c r="Z1187" s="1"/>
  <c r="X1248"/>
  <c r="Z1248" s="1"/>
  <c r="X1058"/>
  <c r="Z1058" s="1"/>
  <c r="X726"/>
  <c r="Z726" s="1"/>
  <c r="X17"/>
  <c r="Z17" s="1"/>
  <c r="X1266"/>
  <c r="Z1266" s="1"/>
  <c r="X742"/>
  <c r="Z742" s="1"/>
  <c r="X89"/>
  <c r="Z89" s="1"/>
  <c r="S393"/>
  <c r="X393" s="1"/>
  <c r="Z393" s="1"/>
  <c r="V429"/>
  <c r="Z429" s="1"/>
  <c r="V505"/>
  <c r="Z505" s="1"/>
  <c r="V537"/>
  <c r="Z537" s="1"/>
  <c r="V636"/>
  <c r="Z636" s="1"/>
  <c r="V720"/>
  <c r="Z720" s="1"/>
  <c r="V825"/>
  <c r="Z825" s="1"/>
  <c r="V885"/>
  <c r="Z885" s="1"/>
  <c r="V971"/>
  <c r="Z971" s="1"/>
  <c r="V1000"/>
  <c r="Z1000" s="1"/>
  <c r="V1031"/>
  <c r="Z1031" s="1"/>
  <c r="V1037"/>
  <c r="Z1037" s="1"/>
  <c r="V1089"/>
  <c r="Z1089" s="1"/>
  <c r="V1158"/>
  <c r="Z1158" s="1"/>
  <c r="V1217"/>
  <c r="Z1217" s="1"/>
  <c r="V1116"/>
  <c r="Z1116" s="1"/>
  <c r="V1133"/>
  <c r="Z1133" s="1"/>
  <c r="V1137"/>
  <c r="Z1137" s="1"/>
  <c r="V1149"/>
  <c r="Z1149" s="1"/>
  <c r="V1162"/>
  <c r="Z1162" s="1"/>
  <c r="V1176"/>
  <c r="Z1176" s="1"/>
  <c r="V1223"/>
  <c r="Z1223" s="1"/>
  <c r="V1230"/>
  <c r="Z1230" s="1"/>
  <c r="V1243"/>
  <c r="Z1243" s="1"/>
  <c r="V1258"/>
  <c r="Z1258" s="1"/>
  <c r="V23"/>
  <c r="Z23" s="1"/>
  <c r="V44"/>
  <c r="Z44" s="1"/>
  <c r="V111"/>
  <c r="Z111" s="1"/>
  <c r="V136"/>
  <c r="Z136" s="1"/>
  <c r="V200"/>
  <c r="Z200" s="1"/>
  <c r="V257"/>
  <c r="Z257" s="1"/>
  <c r="V338"/>
  <c r="Z338" s="1"/>
  <c r="V457"/>
  <c r="Z457" s="1"/>
  <c r="V546"/>
  <c r="Z546" s="1"/>
  <c r="V649"/>
  <c r="Z649" s="1"/>
  <c r="V761"/>
  <c r="Z761" s="1"/>
  <c r="V830"/>
  <c r="Z830" s="1"/>
  <c r="V935"/>
  <c r="Z935" s="1"/>
  <c r="V1105"/>
  <c r="Z1105" s="1"/>
  <c r="V1173"/>
  <c r="Z1173" s="1"/>
  <c r="V1204"/>
  <c r="Z1204" s="1"/>
  <c r="V26"/>
  <c r="Z26" s="1"/>
  <c r="V297"/>
  <c r="Z297" s="1"/>
  <c r="V402"/>
  <c r="Z402" s="1"/>
  <c r="V237"/>
  <c r="Z237" s="1"/>
  <c r="V280"/>
  <c r="Z280" s="1"/>
  <c r="V286"/>
  <c r="Z286" s="1"/>
  <c r="V292"/>
  <c r="Z292" s="1"/>
  <c r="V333"/>
  <c r="Z333" s="1"/>
  <c r="V343"/>
  <c r="Z343" s="1"/>
  <c r="V350"/>
  <c r="Z350" s="1"/>
  <c r="V356"/>
  <c r="Z356" s="1"/>
  <c r="V368"/>
  <c r="Z368" s="1"/>
  <c r="V439"/>
  <c r="Z439" s="1"/>
  <c r="V462"/>
  <c r="Z462" s="1"/>
  <c r="V469"/>
  <c r="Z469" s="1"/>
  <c r="V478"/>
  <c r="Z478" s="1"/>
  <c r="V511"/>
  <c r="Z511" s="1"/>
  <c r="V530"/>
  <c r="Z530" s="1"/>
  <c r="V554"/>
  <c r="Z554" s="1"/>
  <c r="V596"/>
  <c r="Z596" s="1"/>
  <c r="V604"/>
  <c r="Z604" s="1"/>
  <c r="V619"/>
  <c r="Z619" s="1"/>
  <c r="V663"/>
  <c r="Z663" s="1"/>
  <c r="V673"/>
  <c r="Z673" s="1"/>
  <c r="V699"/>
  <c r="Z699" s="1"/>
  <c r="V735"/>
  <c r="Z735" s="1"/>
  <c r="V750"/>
  <c r="Z750" s="1"/>
  <c r="V771"/>
  <c r="Z771" s="1"/>
  <c r="V797"/>
  <c r="Z797" s="1"/>
  <c r="V806"/>
  <c r="Z806" s="1"/>
  <c r="V818"/>
  <c r="Z818" s="1"/>
  <c r="V840"/>
  <c r="Z840" s="1"/>
  <c r="V851"/>
  <c r="Z851" s="1"/>
  <c r="V872"/>
  <c r="Z872" s="1"/>
  <c r="V897"/>
  <c r="Z897" s="1"/>
  <c r="V905"/>
  <c r="Z905" s="1"/>
  <c r="V917"/>
  <c r="Z917" s="1"/>
  <c r="V921"/>
  <c r="Z921" s="1"/>
  <c r="V993"/>
  <c r="Z993" s="1"/>
  <c r="V1016"/>
  <c r="Z1016" s="1"/>
  <c r="V1080"/>
  <c r="Z1080" s="1"/>
  <c r="V394"/>
  <c r="Z394" s="1"/>
  <c r="V420"/>
  <c r="Z420" s="1"/>
  <c r="V447"/>
  <c r="Z447" s="1"/>
  <c r="V488"/>
  <c r="Z488" s="1"/>
  <c r="V517"/>
  <c r="Z517" s="1"/>
  <c r="V571"/>
  <c r="Z571" s="1"/>
  <c r="V643"/>
  <c r="Z643" s="1"/>
  <c r="V706"/>
  <c r="Z706" s="1"/>
  <c r="V729"/>
  <c r="Z729" s="1"/>
  <c r="V755"/>
  <c r="Z755" s="1"/>
  <c r="V784"/>
  <c r="Z784" s="1"/>
  <c r="V790"/>
  <c r="Z790" s="1"/>
  <c r="V857"/>
  <c r="Z857" s="1"/>
  <c r="V860"/>
  <c r="Z860" s="1"/>
  <c r="V867"/>
  <c r="Z867" s="1"/>
  <c r="V892"/>
  <c r="Z892" s="1"/>
  <c r="V962"/>
  <c r="Z962" s="1"/>
  <c r="V978"/>
  <c r="Z978" s="1"/>
  <c r="V1011"/>
  <c r="Z1011" s="1"/>
  <c r="V1048"/>
  <c r="Z1048" s="1"/>
  <c r="V1072"/>
  <c r="Z1072" s="1"/>
  <c r="V1096"/>
  <c r="Z1096" s="1"/>
  <c r="V1112"/>
  <c r="Z1112" s="1"/>
  <c r="V1143"/>
  <c r="Z1143" s="1"/>
  <c r="V1167"/>
  <c r="Z1167" s="1"/>
  <c r="V1183"/>
  <c r="Z1183" s="1"/>
  <c r="V1238"/>
  <c r="Z1238" s="1"/>
  <c r="V1268"/>
  <c r="Z1268" s="1"/>
  <c r="V18"/>
  <c r="Z18" s="1"/>
  <c r="V39"/>
  <c r="Z39" s="1"/>
  <c r="V52"/>
  <c r="Z52" s="1"/>
  <c r="V61"/>
  <c r="Z61" s="1"/>
  <c r="V85"/>
  <c r="Z85" s="1"/>
  <c r="V144"/>
  <c r="Z144" s="1"/>
  <c r="V167"/>
  <c r="Z167" s="1"/>
  <c r="V175"/>
  <c r="Z175" s="1"/>
  <c r="V182"/>
  <c r="Z182" s="1"/>
  <c r="V205"/>
  <c r="Z205" s="1"/>
  <c r="V363"/>
  <c r="Z363" s="1"/>
  <c r="V374"/>
  <c r="Z374" s="1"/>
  <c r="V450"/>
  <c r="Z450" s="1"/>
  <c r="Z451" s="1"/>
  <c r="V579"/>
  <c r="Z579" s="1"/>
  <c r="V686"/>
  <c r="Z686" s="1"/>
  <c r="V743"/>
  <c r="Z743" s="1"/>
  <c r="V778"/>
  <c r="Z778" s="1"/>
  <c r="V845"/>
  <c r="Z845" s="1"/>
  <c r="V954"/>
  <c r="Z954" s="1"/>
  <c r="V1022"/>
  <c r="Z1022" s="1"/>
  <c r="V1188"/>
  <c r="Z1188" s="1"/>
  <c r="V1249"/>
  <c r="Z1249" s="1"/>
  <c r="V8"/>
  <c r="Z8" s="1"/>
  <c r="V29"/>
  <c r="Z29" s="1"/>
  <c r="V69"/>
  <c r="Z69" s="1"/>
  <c r="V79"/>
  <c r="Z79" s="1"/>
  <c r="V105"/>
  <c r="Z105" s="1"/>
  <c r="V131"/>
  <c r="Z131" s="1"/>
  <c r="V152"/>
  <c r="Z152" s="1"/>
  <c r="V189"/>
  <c r="Z189" s="1"/>
  <c r="V214"/>
  <c r="Z214" s="1"/>
  <c r="V232"/>
  <c r="Z232" s="1"/>
  <c r="V245"/>
  <c r="Z245" s="1"/>
  <c r="V249"/>
  <c r="Z249" s="1"/>
  <c r="V379"/>
  <c r="Z379" s="1"/>
  <c r="V732"/>
  <c r="Z732" s="1"/>
  <c r="V94"/>
  <c r="Z94" s="1"/>
  <c r="V217"/>
  <c r="Z217" s="1"/>
  <c r="Z218" s="1"/>
  <c r="V452"/>
  <c r="Z452" s="1"/>
  <c r="Z453" s="1"/>
  <c r="V471"/>
  <c r="Z471" s="1"/>
  <c r="V563"/>
  <c r="Z563" s="1"/>
  <c r="V651"/>
  <c r="Z651" s="1"/>
  <c r="V694"/>
  <c r="Z694" s="1"/>
  <c r="V711"/>
  <c r="Z711" s="1"/>
  <c r="V911"/>
  <c r="Z911" s="1"/>
  <c r="V985"/>
  <c r="Z985" s="1"/>
  <c r="V1053"/>
  <c r="Z1053" s="1"/>
  <c r="V1055"/>
  <c r="Z1055" s="1"/>
  <c r="Z1056" s="1"/>
  <c r="V1192"/>
  <c r="Z1192" s="1"/>
  <c r="V1252"/>
  <c r="Z1252" s="1"/>
  <c r="V4"/>
  <c r="Z4" s="1"/>
  <c r="V90"/>
  <c r="Z90" s="1"/>
  <c r="V195"/>
  <c r="Z195" s="1"/>
  <c r="V223"/>
  <c r="Z223" s="1"/>
  <c r="V268"/>
  <c r="Z268" s="1"/>
  <c r="Z269" s="1"/>
  <c r="Y72"/>
  <c r="Z72" s="1"/>
  <c r="Z73" s="1"/>
  <c r="Y266"/>
  <c r="Z266" s="1"/>
  <c r="Y918"/>
  <c r="Z918" s="1"/>
  <c r="Y45"/>
  <c r="Z45" s="1"/>
  <c r="Y196"/>
  <c r="Z196" s="1"/>
  <c r="Y226"/>
  <c r="Z226" s="1"/>
  <c r="Z227" s="1"/>
  <c r="Y564"/>
  <c r="Z564" s="1"/>
  <c r="Y765"/>
  <c r="Z765" s="1"/>
  <c r="Y861"/>
  <c r="Z861" s="1"/>
  <c r="Y5"/>
  <c r="Z5" s="1"/>
  <c r="Y224"/>
  <c r="Z224" s="1"/>
  <c r="Y291"/>
  <c r="Z291" s="1"/>
  <c r="Y668"/>
  <c r="Z668" s="1"/>
  <c r="Y779"/>
  <c r="Z779" s="1"/>
  <c r="Y807"/>
  <c r="Z807" s="1"/>
  <c r="Y852"/>
  <c r="Z852" s="1"/>
  <c r="Y875"/>
  <c r="Z875" s="1"/>
  <c r="Y1059"/>
  <c r="Z1059" s="1"/>
  <c r="Y1184"/>
  <c r="Z1184" s="1"/>
  <c r="Y1269"/>
  <c r="Z1269" s="1"/>
  <c r="Y190"/>
  <c r="Z190" s="1"/>
  <c r="Y430"/>
  <c r="Z430" s="1"/>
  <c r="Y463"/>
  <c r="Z463" s="1"/>
  <c r="Y841"/>
  <c r="Z841" s="1"/>
  <c r="Y1003"/>
  <c r="Z1003" s="1"/>
  <c r="Z1004" s="1"/>
  <c r="Y1023"/>
  <c r="Z1023" s="1"/>
  <c r="Y1267"/>
  <c r="Z1267" s="1"/>
  <c r="Y145"/>
  <c r="Z145" s="1"/>
  <c r="Y185"/>
  <c r="Z185" s="1"/>
  <c r="Y293"/>
  <c r="Z293" s="1"/>
  <c r="Y334"/>
  <c r="Z334" s="1"/>
  <c r="Y364"/>
  <c r="Z364" s="1"/>
  <c r="Y380"/>
  <c r="Z380" s="1"/>
  <c r="Y431"/>
  <c r="Z431" s="1"/>
  <c r="Y736"/>
  <c r="Z736" s="1"/>
  <c r="Y744"/>
  <c r="Z744" s="1"/>
  <c r="Y1168"/>
  <c r="Z1168" s="1"/>
  <c r="Y1174"/>
  <c r="Z1174" s="1"/>
  <c r="Y1177"/>
  <c r="Z1177" s="1"/>
  <c r="Y1189"/>
  <c r="Z1189" s="1"/>
  <c r="Y244"/>
  <c r="Z244" s="1"/>
  <c r="Y730"/>
  <c r="Z730" s="1"/>
  <c r="Y791"/>
  <c r="Z791" s="1"/>
  <c r="Y868"/>
  <c r="Z868" s="1"/>
  <c r="Y955"/>
  <c r="Z955" s="1"/>
  <c r="Y1144"/>
  <c r="Z1144" s="1"/>
  <c r="Y46"/>
  <c r="Z46" s="1"/>
  <c r="Y963"/>
  <c r="Z963" s="1"/>
  <c r="Y1097"/>
  <c r="Z1097" s="1"/>
  <c r="Y1134"/>
  <c r="Z1134" s="1"/>
  <c r="Y1233"/>
  <c r="Z1233" s="1"/>
  <c r="Z1234" s="1"/>
  <c r="Y176"/>
  <c r="Z176" s="1"/>
  <c r="Y281"/>
  <c r="Z281" s="1"/>
  <c r="Y344"/>
  <c r="Z344" s="1"/>
  <c r="Y597"/>
  <c r="Z597" s="1"/>
  <c r="Y620"/>
  <c r="Z620" s="1"/>
  <c r="Y798"/>
  <c r="Z798" s="1"/>
  <c r="Y819"/>
  <c r="Z819" s="1"/>
  <c r="Y846"/>
  <c r="Z846" s="1"/>
  <c r="Y858"/>
  <c r="Z858" s="1"/>
  <c r="Y893"/>
  <c r="Z893" s="1"/>
  <c r="Y922"/>
  <c r="Z922" s="1"/>
  <c r="Y1163"/>
  <c r="Z1163" s="1"/>
  <c r="Y1250"/>
  <c r="Z1250" s="1"/>
  <c r="Y1253"/>
  <c r="Z1253" s="1"/>
  <c r="Y9"/>
  <c r="Z9" s="1"/>
  <c r="Y24"/>
  <c r="Z24" s="1"/>
  <c r="Y27"/>
  <c r="Z27" s="1"/>
  <c r="Y40"/>
  <c r="Z40" s="1"/>
  <c r="Y80"/>
  <c r="Z80" s="1"/>
  <c r="Y91"/>
  <c r="Z91" s="1"/>
  <c r="Y106"/>
  <c r="Z106" s="1"/>
  <c r="Y132"/>
  <c r="Z132" s="1"/>
  <c r="Y168"/>
  <c r="Z168" s="1"/>
  <c r="Y201"/>
  <c r="Z201" s="1"/>
  <c r="Y206"/>
  <c r="Z206" s="1"/>
  <c r="Y238"/>
  <c r="Z238" s="1"/>
  <c r="Y250"/>
  <c r="Z250" s="1"/>
  <c r="Y265"/>
  <c r="Z265" s="1"/>
  <c r="Y339"/>
  <c r="Z339" s="1"/>
  <c r="Y369"/>
  <c r="Z369" s="1"/>
  <c r="Y395"/>
  <c r="Z395" s="1"/>
  <c r="Y440"/>
  <c r="Z440" s="1"/>
  <c r="Y470"/>
  <c r="Z470" s="1"/>
  <c r="Y531"/>
  <c r="Z531" s="1"/>
  <c r="Y555"/>
  <c r="Z555" s="1"/>
  <c r="Y637"/>
  <c r="Z637" s="1"/>
  <c r="Y676"/>
  <c r="Z676" s="1"/>
  <c r="Z677" s="1"/>
  <c r="Y687"/>
  <c r="Z687" s="1"/>
  <c r="Y695"/>
  <c r="Z695" s="1"/>
  <c r="Y751"/>
  <c r="Z751" s="1"/>
  <c r="Y762"/>
  <c r="Z762" s="1"/>
  <c r="Y831"/>
  <c r="Z831" s="1"/>
  <c r="Y1017"/>
  <c r="Z1017" s="1"/>
  <c r="Y1049"/>
  <c r="Z1049" s="1"/>
  <c r="Y1150"/>
  <c r="Z1150" s="1"/>
  <c r="Y30"/>
  <c r="Z30" s="1"/>
  <c r="Y62"/>
  <c r="Z62" s="1"/>
  <c r="Y86"/>
  <c r="Z86" s="1"/>
  <c r="Y112"/>
  <c r="Z112" s="1"/>
  <c r="Y183"/>
  <c r="Z183" s="1"/>
  <c r="Y233"/>
  <c r="Z233" s="1"/>
  <c r="Y258"/>
  <c r="Z258" s="1"/>
  <c r="Y287"/>
  <c r="Z287" s="1"/>
  <c r="Y298"/>
  <c r="Z298" s="1"/>
  <c r="Y351"/>
  <c r="Z351" s="1"/>
  <c r="Y357"/>
  <c r="Z357" s="1"/>
  <c r="Y375"/>
  <c r="Z375" s="1"/>
  <c r="Y403"/>
  <c r="Z403" s="1"/>
  <c r="Y479"/>
  <c r="Z479" s="1"/>
  <c r="Y489"/>
  <c r="Z489" s="1"/>
  <c r="Y512"/>
  <c r="Z512" s="1"/>
  <c r="Y518"/>
  <c r="Z518" s="1"/>
  <c r="Y547"/>
  <c r="Z547" s="1"/>
  <c r="Y572"/>
  <c r="Z572" s="1"/>
  <c r="Y580"/>
  <c r="Z580" s="1"/>
  <c r="Y605"/>
  <c r="Z605" s="1"/>
  <c r="Y644"/>
  <c r="Z644" s="1"/>
  <c r="Y650"/>
  <c r="Z650" s="1"/>
  <c r="Y664"/>
  <c r="Z664" s="1"/>
  <c r="Y700"/>
  <c r="Z700" s="1"/>
  <c r="Y707"/>
  <c r="Z707" s="1"/>
  <c r="Y785"/>
  <c r="Z785" s="1"/>
  <c r="Y826"/>
  <c r="Z826" s="1"/>
  <c r="Y906"/>
  <c r="Z906" s="1"/>
  <c r="Y912"/>
  <c r="Z912" s="1"/>
  <c r="Y936"/>
  <c r="Z936" s="1"/>
  <c r="Y940"/>
  <c r="Z940" s="1"/>
  <c r="Y1001"/>
  <c r="Z1001" s="1"/>
  <c r="Y1012"/>
  <c r="Z1012" s="1"/>
  <c r="Y1032"/>
  <c r="Z1032" s="1"/>
  <c r="Y1038"/>
  <c r="Z1038" s="1"/>
  <c r="Y1073"/>
  <c r="Z1073" s="1"/>
  <c r="Y1113"/>
  <c r="Z1113" s="1"/>
  <c r="Y1138"/>
  <c r="Z1138" s="1"/>
  <c r="Y1239"/>
  <c r="Z1239" s="1"/>
  <c r="Y19"/>
  <c r="Z19" s="1"/>
  <c r="Y70"/>
  <c r="Z70" s="1"/>
  <c r="Y137"/>
  <c r="Z137" s="1"/>
  <c r="Y388"/>
  <c r="Z388" s="1"/>
  <c r="Y448"/>
  <c r="Z448" s="1"/>
  <c r="Y538"/>
  <c r="Z538" s="1"/>
  <c r="Y674"/>
  <c r="Z674" s="1"/>
  <c r="Y756"/>
  <c r="Z756" s="1"/>
  <c r="Y772"/>
  <c r="Z772" s="1"/>
  <c r="Y886"/>
  <c r="Z886" s="1"/>
  <c r="Y979"/>
  <c r="Z979" s="1"/>
  <c r="Y994"/>
  <c r="Z994" s="1"/>
  <c r="Y1090"/>
  <c r="Z1090" s="1"/>
  <c r="Y1159"/>
  <c r="Z1159" s="1"/>
  <c r="Y1205"/>
  <c r="Z1205" s="1"/>
  <c r="Y1224"/>
  <c r="Z1224" s="1"/>
  <c r="Y1231"/>
  <c r="Z1231" s="1"/>
  <c r="Y1244"/>
  <c r="Z1244" s="1"/>
  <c r="Y1259"/>
  <c r="Z1259" s="1"/>
  <c r="Y153"/>
  <c r="Z153" s="1"/>
  <c r="Y215"/>
  <c r="Z215" s="1"/>
  <c r="Y506"/>
  <c r="Z506" s="1"/>
  <c r="Y526"/>
  <c r="Z526" s="1"/>
  <c r="Y721"/>
  <c r="Z721" s="1"/>
  <c r="Y873"/>
  <c r="Z873" s="1"/>
  <c r="Y898"/>
  <c r="Z898" s="1"/>
  <c r="Y972"/>
  <c r="Z972" s="1"/>
  <c r="Y986"/>
  <c r="Z986" s="1"/>
  <c r="Y1081"/>
  <c r="Z1081" s="1"/>
  <c r="Y1106"/>
  <c r="Z1106" s="1"/>
  <c r="Y1193"/>
  <c r="Z1193" s="1"/>
  <c r="Y1218"/>
  <c r="Z1218" s="1"/>
  <c r="Y421"/>
  <c r="Z421" s="1"/>
  <c r="Y458"/>
  <c r="Z458" s="1"/>
  <c r="Y53"/>
  <c r="Z53" s="1"/>
  <c r="X734"/>
  <c r="Z734" s="1"/>
  <c r="R734"/>
  <c r="S1256"/>
  <c r="X1256" s="1"/>
  <c r="S787"/>
  <c r="X787" s="1"/>
  <c r="Z787" s="1"/>
  <c r="S569"/>
  <c r="U569" s="1"/>
  <c r="Z569" s="1"/>
  <c r="S903"/>
  <c r="U903" s="1"/>
  <c r="Z903" s="1"/>
  <c r="S870"/>
  <c r="U870" s="1"/>
  <c r="Z870" s="1"/>
  <c r="S910"/>
  <c r="U910" s="1"/>
  <c r="Z910" s="1"/>
  <c r="S960"/>
  <c r="X960" s="1"/>
  <c r="S749"/>
  <c r="S327"/>
  <c r="S243"/>
  <c r="S1010"/>
  <c r="S1246"/>
  <c r="X1246" s="1"/>
  <c r="S64"/>
  <c r="S212"/>
  <c r="S210"/>
  <c r="S445"/>
  <c r="U445" s="1"/>
  <c r="Z445" s="1"/>
  <c r="X631"/>
  <c r="X630"/>
  <c r="S467"/>
  <c r="S372"/>
  <c r="S890"/>
  <c r="S854"/>
  <c r="S770"/>
  <c r="S728"/>
  <c r="S104"/>
  <c r="S407"/>
  <c r="S496"/>
  <c r="S883"/>
  <c r="S544"/>
  <c r="S1263"/>
  <c r="S953"/>
  <c r="S34"/>
  <c r="S1131"/>
  <c r="S746"/>
  <c r="S647"/>
  <c r="S366"/>
  <c r="S486"/>
  <c r="S413"/>
  <c r="S483"/>
  <c r="S796"/>
  <c r="S657"/>
  <c r="S1200"/>
  <c r="S915"/>
  <c r="X915" s="1"/>
  <c r="Z915" s="1"/>
  <c r="S43"/>
  <c r="S1021"/>
  <c r="S485"/>
  <c r="S1157"/>
  <c r="S618"/>
  <c r="X618" s="1"/>
  <c r="Z618" s="1"/>
  <c r="S998"/>
  <c r="S838"/>
  <c r="S1265"/>
  <c r="S884"/>
  <c r="S981"/>
  <c r="X981" s="1"/>
  <c r="Z981" s="1"/>
  <c r="Z982" s="1"/>
  <c r="S508"/>
  <c r="S549"/>
  <c r="S1212"/>
  <c r="S551"/>
  <c r="S1051"/>
  <c r="S51"/>
  <c r="S100"/>
  <c r="S759"/>
  <c r="S534"/>
  <c r="S716"/>
  <c r="S901"/>
  <c r="S599"/>
  <c r="S160"/>
  <c r="S423"/>
  <c r="S56"/>
  <c r="S162"/>
  <c r="S738"/>
  <c r="S1154"/>
  <c r="S1209"/>
  <c r="S1210"/>
  <c r="S400"/>
  <c r="S399"/>
  <c r="S493"/>
  <c r="R551"/>
  <c r="R1051"/>
  <c r="R51"/>
  <c r="R100"/>
  <c r="R413"/>
  <c r="R43"/>
  <c r="R1021"/>
  <c r="R166"/>
  <c r="X166" s="1"/>
  <c r="Z166" s="1"/>
  <c r="R485"/>
  <c r="R1157"/>
  <c r="R210"/>
  <c r="R618"/>
  <c r="R998"/>
  <c r="R1086"/>
  <c r="X1086" s="1"/>
  <c r="Z1086" s="1"/>
  <c r="R332"/>
  <c r="R243"/>
  <c r="R467"/>
  <c r="R749"/>
  <c r="R838"/>
  <c r="R1010"/>
  <c r="R1265"/>
  <c r="R212"/>
  <c r="R486"/>
  <c r="R104"/>
  <c r="R419"/>
  <c r="R504"/>
  <c r="R728"/>
  <c r="R770"/>
  <c r="R796"/>
  <c r="R657"/>
  <c r="R1200"/>
  <c r="R496"/>
  <c r="R599"/>
  <c r="R717"/>
  <c r="X717" s="1"/>
  <c r="Z717" s="1"/>
  <c r="R884"/>
  <c r="R366"/>
  <c r="R367"/>
  <c r="R508"/>
  <c r="R1014"/>
  <c r="R854"/>
  <c r="R890"/>
  <c r="R549"/>
  <c r="R746"/>
  <c r="R1131"/>
  <c r="R602"/>
  <c r="X602" s="1"/>
  <c r="Z602" s="1"/>
  <c r="R896"/>
  <c r="X896" s="1"/>
  <c r="Z896" s="1"/>
  <c r="R1212"/>
  <c r="R327"/>
  <c r="R483"/>
  <c r="R953"/>
  <c r="R1263"/>
  <c r="R495"/>
  <c r="R534"/>
  <c r="R716"/>
  <c r="R406"/>
  <c r="R544"/>
  <c r="R883"/>
  <c r="R901"/>
  <c r="R1237"/>
  <c r="X1237" s="1"/>
  <c r="Z1237" s="1"/>
  <c r="R407"/>
  <c r="R160"/>
  <c r="R423"/>
  <c r="R443"/>
  <c r="X443" s="1"/>
  <c r="Z443" s="1"/>
  <c r="R56"/>
  <c r="R162"/>
  <c r="R372"/>
  <c r="R738"/>
  <c r="R1154"/>
  <c r="R1209"/>
  <c r="R1210"/>
  <c r="R647"/>
  <c r="R723"/>
  <c r="X723" s="1"/>
  <c r="Z723" s="1"/>
  <c r="R400"/>
  <c r="R399"/>
  <c r="R493"/>
  <c r="R759"/>
  <c r="R1085"/>
  <c r="R34"/>
  <c r="R64"/>
  <c r="R149"/>
  <c r="S37"/>
  <c r="U37" s="1"/>
  <c r="Z37" s="1"/>
  <c r="S877"/>
  <c r="U877" s="1"/>
  <c r="Z877" s="1"/>
  <c r="S1076"/>
  <c r="U1076" s="1"/>
  <c r="Z1076" s="1"/>
  <c r="S1222"/>
  <c r="U1222" s="1"/>
  <c r="Z1222" s="1"/>
  <c r="S1079"/>
  <c r="U1079" s="1"/>
  <c r="Z1079" s="1"/>
  <c r="S414"/>
  <c r="X414" s="1"/>
  <c r="Z414" s="1"/>
  <c r="S958"/>
  <c r="X958" s="1"/>
  <c r="Z958" s="1"/>
  <c r="S850"/>
  <c r="X850" s="1"/>
  <c r="Z850" s="1"/>
  <c r="S13"/>
  <c r="X13" s="1"/>
  <c r="Z13" s="1"/>
  <c r="S1228"/>
  <c r="X1228" s="1"/>
  <c r="Z1228" s="1"/>
  <c r="S16"/>
  <c r="X16" s="1"/>
  <c r="Z16" s="1"/>
  <c r="S142"/>
  <c r="X142" s="1"/>
  <c r="Z142" s="1"/>
  <c r="S285"/>
  <c r="X285" s="1"/>
  <c r="Z285" s="1"/>
  <c r="S704"/>
  <c r="X704" s="1"/>
  <c r="Z704" s="1"/>
  <c r="S561"/>
  <c r="X561" s="1"/>
  <c r="Z561" s="1"/>
  <c r="S3"/>
  <c r="X3" s="1"/>
  <c r="Z3" s="1"/>
  <c r="S804"/>
  <c r="X804" s="1"/>
  <c r="Z804" s="1"/>
  <c r="S331"/>
  <c r="X331" s="1"/>
  <c r="Z331" s="1"/>
  <c r="S391"/>
  <c r="X391" s="1"/>
  <c r="Z391" s="1"/>
  <c r="S427"/>
  <c r="X427" s="1"/>
  <c r="Z427" s="1"/>
  <c r="S510"/>
  <c r="X510" s="1"/>
  <c r="Z510" s="1"/>
  <c r="S685"/>
  <c r="X685" s="1"/>
  <c r="Z685" s="1"/>
  <c r="S536"/>
  <c r="X536" s="1"/>
  <c r="Z536" s="1"/>
  <c r="S626"/>
  <c r="X626" s="1"/>
  <c r="Z626" s="1"/>
  <c r="S776"/>
  <c r="X776" s="1"/>
  <c r="Z776" s="1"/>
  <c r="S33"/>
  <c r="X33" s="1"/>
  <c r="Z33" s="1"/>
  <c r="S109"/>
  <c r="X109" s="1"/>
  <c r="Z109" s="1"/>
  <c r="S326"/>
  <c r="X326" s="1"/>
  <c r="Z326" s="1"/>
  <c r="S460"/>
  <c r="X460" s="1"/>
  <c r="Z460" s="1"/>
  <c r="S933"/>
  <c r="X933" s="1"/>
  <c r="Z933" s="1"/>
  <c r="S1026"/>
  <c r="X1026" s="1"/>
  <c r="Z1026" s="1"/>
  <c r="S714"/>
  <c r="X714" s="1"/>
  <c r="Z714" s="1"/>
  <c r="S574"/>
  <c r="X574" s="1"/>
  <c r="Z574" s="1"/>
  <c r="S697"/>
  <c r="X697" s="1"/>
  <c r="Z697" s="1"/>
  <c r="S967"/>
  <c r="X967" s="1"/>
  <c r="Z967" s="1"/>
  <c r="S1068"/>
  <c r="X1068" s="1"/>
  <c r="Z1068" s="1"/>
  <c r="S1191"/>
  <c r="X1191" s="1"/>
  <c r="Z1191" s="1"/>
  <c r="Z1194" s="1"/>
  <c r="S49"/>
  <c r="X49" s="1"/>
  <c r="Z49" s="1"/>
  <c r="S1155"/>
  <c r="X1155" s="1"/>
  <c r="Z1155" s="1"/>
  <c r="S435"/>
  <c r="X435" s="1"/>
  <c r="Z435" s="1"/>
  <c r="S1181"/>
  <c r="X1181" s="1"/>
  <c r="Z1181" s="1"/>
  <c r="S864"/>
  <c r="U864" s="1"/>
  <c r="S1186"/>
  <c r="U1186" s="1"/>
  <c r="S679"/>
  <c r="U679" s="1"/>
  <c r="S991"/>
  <c r="U991" s="1"/>
  <c r="S412"/>
  <c r="U412" s="1"/>
  <c r="Z412" s="1"/>
  <c r="S248"/>
  <c r="U248" s="1"/>
  <c r="Z248" s="1"/>
  <c r="S1136"/>
  <c r="U1136" s="1"/>
  <c r="Z1136" s="1"/>
  <c r="Z1139" s="1"/>
  <c r="S101"/>
  <c r="U101" s="1"/>
  <c r="S128"/>
  <c r="U128" s="1"/>
  <c r="S639"/>
  <c r="U639" s="1"/>
  <c r="S788"/>
  <c r="U788" s="1"/>
  <c r="Z788" s="1"/>
  <c r="S934"/>
  <c r="U934" s="1"/>
  <c r="S1009"/>
  <c r="U1009" s="1"/>
  <c r="Z1009" s="1"/>
  <c r="S999"/>
  <c r="U999" s="1"/>
  <c r="Z999" s="1"/>
  <c r="S1087"/>
  <c r="U1087" s="1"/>
  <c r="Z1087" s="1"/>
  <c r="S593"/>
  <c r="U593" s="1"/>
  <c r="S914"/>
  <c r="U914" s="1"/>
  <c r="Z914" s="1"/>
  <c r="S1140"/>
  <c r="U1140" s="1"/>
  <c r="Z1140" s="1"/>
  <c r="S461"/>
  <c r="U461" s="1"/>
  <c r="Z461" s="1"/>
  <c r="S888"/>
  <c r="U888" s="1"/>
  <c r="Z888" s="1"/>
  <c r="S186"/>
  <c r="U186" s="1"/>
  <c r="Z186" s="1"/>
  <c r="S348"/>
  <c r="U348" s="1"/>
  <c r="S88"/>
  <c r="U88" s="1"/>
  <c r="Z88" s="1"/>
  <c r="Z92" s="1"/>
  <c r="S228"/>
  <c r="U228" s="1"/>
  <c r="Z228" s="1"/>
  <c r="S438"/>
  <c r="U438" s="1"/>
  <c r="Z438" s="1"/>
  <c r="S337"/>
  <c r="U337" s="1"/>
  <c r="Z337" s="1"/>
  <c r="S1242"/>
  <c r="U1242" s="1"/>
  <c r="S1172"/>
  <c r="U1172" s="1"/>
  <c r="Z1172" s="1"/>
  <c r="S346"/>
  <c r="U346" s="1"/>
  <c r="S625"/>
  <c r="U625" s="1"/>
  <c r="S428"/>
  <c r="U428" s="1"/>
  <c r="Z428" s="1"/>
  <c r="S417"/>
  <c r="U417" s="1"/>
  <c r="Z417" s="1"/>
  <c r="S103"/>
  <c r="U103" s="1"/>
  <c r="Z103" s="1"/>
  <c r="S418"/>
  <c r="U418" s="1"/>
  <c r="Z418" s="1"/>
  <c r="S503"/>
  <c r="U503" s="1"/>
  <c r="Z503" s="1"/>
  <c r="S727"/>
  <c r="U727" s="1"/>
  <c r="Z727" s="1"/>
  <c r="S794"/>
  <c r="U794" s="1"/>
  <c r="Z794" s="1"/>
  <c r="S871"/>
  <c r="U871" s="1"/>
  <c r="Z871" s="1"/>
  <c r="S904"/>
  <c r="U904" s="1"/>
  <c r="Z904" s="1"/>
  <c r="S1036"/>
  <c r="U1036" s="1"/>
  <c r="Z1036" s="1"/>
  <c r="S795"/>
  <c r="U795" s="1"/>
  <c r="Z795" s="1"/>
  <c r="S174"/>
  <c r="U174" s="1"/>
  <c r="Z174" s="1"/>
  <c r="S50"/>
  <c r="U50" s="1"/>
  <c r="S930"/>
  <c r="U930" s="1"/>
  <c r="S187"/>
  <c r="U187" s="1"/>
  <c r="Z187" s="1"/>
  <c r="S455"/>
  <c r="U455" s="1"/>
  <c r="Z455" s="1"/>
  <c r="S126"/>
  <c r="U126" s="1"/>
  <c r="Z126" s="1"/>
  <c r="S1257"/>
  <c r="U1257" s="1"/>
  <c r="Z1257" s="1"/>
  <c r="S1069"/>
  <c r="U1069" s="1"/>
  <c r="Z1069" s="1"/>
  <c r="S1094"/>
  <c r="U1094" s="1"/>
  <c r="S805"/>
  <c r="U805" s="1"/>
  <c r="S230"/>
  <c r="U230" s="1"/>
  <c r="Z230" s="1"/>
  <c r="S509"/>
  <c r="U509" s="1"/>
  <c r="Z509" s="1"/>
  <c r="S1171"/>
  <c r="U1171" s="1"/>
  <c r="Z1171" s="1"/>
  <c r="S77"/>
  <c r="U77" s="1"/>
  <c r="Z77" s="1"/>
  <c r="S102"/>
  <c r="U102" s="1"/>
  <c r="Z102" s="1"/>
  <c r="S648"/>
  <c r="U648" s="1"/>
  <c r="S1264"/>
  <c r="U1264" s="1"/>
  <c r="S390"/>
  <c r="U390" s="1"/>
  <c r="S816"/>
  <c r="U816" s="1"/>
  <c r="Z816" s="1"/>
  <c r="S392"/>
  <c r="U392" s="1"/>
  <c r="Z392" s="1"/>
  <c r="S468"/>
  <c r="U468" s="1"/>
  <c r="S817"/>
  <c r="U817" s="1"/>
  <c r="S211"/>
  <c r="U211" s="1"/>
  <c r="Z211" s="1"/>
  <c r="S764"/>
  <c r="U764" s="1"/>
  <c r="Z764" s="1"/>
  <c r="Z766" s="1"/>
  <c r="S1015"/>
  <c r="U1015" s="1"/>
  <c r="S76"/>
  <c r="U76" s="1"/>
  <c r="Z76" s="1"/>
  <c r="S242"/>
  <c r="U242" s="1"/>
  <c r="Z242" s="1"/>
  <c r="S256"/>
  <c r="U256" s="1"/>
  <c r="Z256" s="1"/>
  <c r="S466"/>
  <c r="U466" s="1"/>
  <c r="Z466" s="1"/>
  <c r="S748"/>
  <c r="U748" s="1"/>
  <c r="Z748" s="1"/>
  <c r="S837"/>
  <c r="U837" s="1"/>
  <c r="Z837" s="1"/>
  <c r="S1008"/>
  <c r="U1008" s="1"/>
  <c r="Z1008" s="1"/>
  <c r="S594"/>
  <c r="U594" s="1"/>
  <c r="S661"/>
  <c r="U661" s="1"/>
  <c r="S640"/>
  <c r="U640" s="1"/>
  <c r="Z640" s="1"/>
  <c r="S1088"/>
  <c r="U1088" s="1"/>
  <c r="S641"/>
  <c r="U641" s="1"/>
  <c r="S1047"/>
  <c r="U1047" s="1"/>
  <c r="S22"/>
  <c r="U22" s="1"/>
  <c r="S426"/>
  <c r="U426" s="1"/>
  <c r="Z426" s="1"/>
  <c r="S801"/>
  <c r="U801" s="1"/>
  <c r="S802"/>
  <c r="U802" s="1"/>
  <c r="S803"/>
  <c r="U803" s="1"/>
  <c r="Z803" s="1"/>
  <c r="S562"/>
  <c r="U562" s="1"/>
  <c r="S724"/>
  <c r="U724" s="1"/>
  <c r="Z724" s="1"/>
  <c r="S682"/>
  <c r="U682" s="1"/>
  <c r="S992"/>
  <c r="U992" s="1"/>
  <c r="S1035"/>
  <c r="U1035" s="1"/>
  <c r="S1110"/>
  <c r="U1110" s="1"/>
  <c r="Z1110" s="1"/>
  <c r="S222"/>
  <c r="U222" s="1"/>
  <c r="Z222" s="1"/>
  <c r="S204"/>
  <c r="U204" s="1"/>
  <c r="Z204" s="1"/>
  <c r="S342"/>
  <c r="U342" s="1"/>
  <c r="Z342" s="1"/>
  <c r="S355"/>
  <c r="U355" s="1"/>
  <c r="Z355" s="1"/>
  <c r="S1132"/>
  <c r="U1132" s="1"/>
  <c r="Z1132" s="1"/>
  <c r="S1247"/>
  <c r="U1247" s="1"/>
  <c r="S1115"/>
  <c r="U1115" s="1"/>
  <c r="S416"/>
  <c r="U416" s="1"/>
  <c r="S465"/>
  <c r="U465" s="1"/>
  <c r="Z465" s="1"/>
  <c r="S1141"/>
  <c r="U1141" s="1"/>
  <c r="Z1141" s="1"/>
  <c r="S75"/>
  <c r="U75" s="1"/>
  <c r="S110"/>
  <c r="U110" s="1"/>
  <c r="S529"/>
  <c r="U529" s="1"/>
  <c r="S254"/>
  <c r="U254" s="1"/>
  <c r="Z254" s="1"/>
  <c r="S179"/>
  <c r="U179" s="1"/>
  <c r="S180"/>
  <c r="U180" s="1"/>
  <c r="S753"/>
  <c r="U753" s="1"/>
  <c r="Z753" s="1"/>
  <c r="Z757" s="1"/>
  <c r="S229"/>
  <c r="U229" s="1"/>
  <c r="Z229" s="1"/>
  <c r="S129"/>
  <c r="U129" s="1"/>
  <c r="Z129" s="1"/>
  <c r="S208"/>
  <c r="U208" s="1"/>
  <c r="Z208" s="1"/>
  <c r="S983"/>
  <c r="U983" s="1"/>
  <c r="Z983" s="1"/>
  <c r="Z987" s="1"/>
  <c r="S209"/>
  <c r="U209" s="1"/>
  <c r="S255"/>
  <c r="U255" s="1"/>
  <c r="S997"/>
  <c r="U997" s="1"/>
  <c r="S617"/>
  <c r="U617" s="1"/>
  <c r="Z617" s="1"/>
  <c r="S560"/>
  <c r="U560" s="1"/>
  <c r="S2"/>
  <c r="U2" s="1"/>
  <c r="S1101"/>
  <c r="U1101" s="1"/>
  <c r="S1102"/>
  <c r="U1102" s="1"/>
  <c r="S178"/>
  <c r="U178" s="1"/>
  <c r="S194"/>
  <c r="U194" s="1"/>
  <c r="S1126"/>
  <c r="U1126" s="1"/>
  <c r="S782"/>
  <c r="U782" s="1"/>
  <c r="S814"/>
  <c r="U814" s="1"/>
  <c r="S83"/>
  <c r="U83" s="1"/>
  <c r="S476"/>
  <c r="U476" s="1"/>
  <c r="S660"/>
  <c r="U660" s="1"/>
  <c r="S667"/>
  <c r="U667" s="1"/>
  <c r="S671"/>
  <c r="U671" s="1"/>
  <c r="S1202"/>
  <c r="U1202" s="1"/>
  <c r="S173"/>
  <c r="U173" s="1"/>
  <c r="S691"/>
  <c r="U691" s="1"/>
  <c r="Z691" s="1"/>
  <c r="S692"/>
  <c r="U692" s="1"/>
  <c r="Z692" s="1"/>
  <c r="S693"/>
  <c r="U693" s="1"/>
  <c r="Z693" s="1"/>
  <c r="S698"/>
  <c r="U698" s="1"/>
  <c r="Z698" s="1"/>
  <c r="S968"/>
  <c r="U968" s="1"/>
  <c r="Z968" s="1"/>
  <c r="S969"/>
  <c r="U969" s="1"/>
  <c r="Z969" s="1"/>
  <c r="S976"/>
  <c r="U976" s="1"/>
  <c r="Z976" s="1"/>
  <c r="S977"/>
  <c r="U977" s="1"/>
  <c r="Z977" s="1"/>
  <c r="S139"/>
  <c r="U139" s="1"/>
  <c r="S284"/>
  <c r="U284" s="1"/>
  <c r="S15"/>
  <c r="U15" s="1"/>
  <c r="S140"/>
  <c r="U140" s="1"/>
  <c r="S141"/>
  <c r="U141" s="1"/>
  <c r="S658"/>
  <c r="U658" s="1"/>
  <c r="S659"/>
  <c r="U659" s="1"/>
  <c r="S1156"/>
  <c r="U1156" s="1"/>
  <c r="S165"/>
  <c r="U165" s="1"/>
  <c r="Z165" s="1"/>
  <c r="S360"/>
  <c r="U360" s="1"/>
  <c r="Z360" s="1"/>
  <c r="S484"/>
  <c r="U484" s="1"/>
  <c r="Z484" s="1"/>
  <c r="S777"/>
  <c r="U777" s="1"/>
  <c r="S1029"/>
  <c r="U1029" s="1"/>
  <c r="Z1029" s="1"/>
  <c r="S741"/>
  <c r="U741" s="1"/>
  <c r="S296"/>
  <c r="U296" s="1"/>
  <c r="S1046"/>
  <c r="U1046" s="1"/>
  <c r="S347"/>
  <c r="U347" s="1"/>
  <c r="S1146"/>
  <c r="U1146" s="1"/>
  <c r="S82"/>
  <c r="U82" s="1"/>
  <c r="S1147"/>
  <c r="U1147" s="1"/>
  <c r="S1201"/>
  <c r="U1201" s="1"/>
  <c r="S12"/>
  <c r="U12" s="1"/>
  <c r="Z12" s="1"/>
  <c r="S1227"/>
  <c r="U1227" s="1"/>
  <c r="Z1227" s="1"/>
  <c r="S891"/>
  <c r="U891" s="1"/>
  <c r="S14"/>
  <c r="U14" s="1"/>
  <c r="S769"/>
  <c r="U769" s="1"/>
  <c r="Z769" s="1"/>
  <c r="S959"/>
  <c r="U959" s="1"/>
  <c r="S220"/>
  <c r="U220" s="1"/>
  <c r="Z220" s="1"/>
  <c r="S283"/>
  <c r="U283" s="1"/>
  <c r="Z283" s="1"/>
  <c r="S1198"/>
  <c r="U1198" s="1"/>
  <c r="Z1198" s="1"/>
  <c r="S221"/>
  <c r="U221" s="1"/>
  <c r="S558"/>
  <c r="U558" s="1"/>
  <c r="Z558" s="1"/>
  <c r="S576"/>
  <c r="U576" s="1"/>
  <c r="Z576" s="1"/>
  <c r="S577"/>
  <c r="U577" s="1"/>
  <c r="Z577" s="1"/>
  <c r="S575"/>
  <c r="U575" s="1"/>
  <c r="Z575" s="1"/>
  <c r="S578"/>
  <c r="U578" s="1"/>
  <c r="Z578" s="1"/>
  <c r="S689"/>
  <c r="U689" s="1"/>
  <c r="Z689" s="1"/>
  <c r="Z696" s="1"/>
  <c r="S690"/>
  <c r="U690" s="1"/>
  <c r="Z690" s="1"/>
  <c r="S1070"/>
  <c r="U1070" s="1"/>
  <c r="Z1070" s="1"/>
  <c r="S1071"/>
  <c r="U1071" s="1"/>
  <c r="Z1071" s="1"/>
  <c r="S1077"/>
  <c r="U1077" s="1"/>
  <c r="Z1077" s="1"/>
  <c r="S1078"/>
  <c r="U1078" s="1"/>
  <c r="Z1078" s="1"/>
  <c r="S38"/>
  <c r="U38" s="1"/>
  <c r="Z38" s="1"/>
  <c r="S264"/>
  <c r="U264" s="1"/>
  <c r="Z264" s="1"/>
  <c r="S387"/>
  <c r="U387" s="1"/>
  <c r="Z387" s="1"/>
  <c r="S557"/>
  <c r="U557" s="1"/>
  <c r="Z557" s="1"/>
  <c r="S437"/>
  <c r="U437" s="1"/>
  <c r="Z437" s="1"/>
  <c r="S836"/>
  <c r="U836" s="1"/>
  <c r="Z836" s="1"/>
  <c r="S703"/>
  <c r="U703" s="1"/>
  <c r="Z703" s="1"/>
  <c r="S680"/>
  <c r="U680" s="1"/>
  <c r="Z680" s="1"/>
  <c r="S1052"/>
  <c r="U1052" s="1"/>
  <c r="Z1052" s="1"/>
  <c r="S681"/>
  <c r="U681" s="1"/>
  <c r="S1170"/>
  <c r="U1170" s="1"/>
  <c r="S1241"/>
  <c r="U1241" s="1"/>
  <c r="S93"/>
  <c r="U93" s="1"/>
  <c r="Z93" s="1"/>
  <c r="S99"/>
  <c r="U99" s="1"/>
  <c r="S172"/>
  <c r="U172" s="1"/>
  <c r="S42"/>
  <c r="U42" s="1"/>
  <c r="Z42" s="1"/>
  <c r="S1020"/>
  <c r="U1020" s="1"/>
  <c r="Z1020" s="1"/>
  <c r="S279"/>
  <c r="U279" s="1"/>
  <c r="S329"/>
  <c r="U329" s="1"/>
  <c r="S733"/>
  <c r="U733" s="1"/>
  <c r="Z733" s="1"/>
  <c r="S1180"/>
  <c r="U1180" s="1"/>
  <c r="S354"/>
  <c r="U354" s="1"/>
  <c r="Z354" s="1"/>
  <c r="U740"/>
  <c r="Z740" s="1"/>
  <c r="S1093"/>
  <c r="U1093" s="1"/>
  <c r="Z1093" s="1"/>
  <c r="S1109"/>
  <c r="U1109" s="1"/>
  <c r="Z1109" s="1"/>
  <c r="S1130"/>
  <c r="U1130" s="1"/>
  <c r="Z1130" s="1"/>
  <c r="S341"/>
  <c r="U341" s="1"/>
  <c r="S843"/>
  <c r="U843" s="1"/>
  <c r="S188"/>
  <c r="U188" s="1"/>
  <c r="Z188" s="1"/>
  <c r="S203"/>
  <c r="U203" s="1"/>
  <c r="Z203" s="1"/>
  <c r="S550"/>
  <c r="U550" s="1"/>
  <c r="Z550" s="1"/>
  <c r="S247"/>
  <c r="U247" s="1"/>
  <c r="S844"/>
  <c r="U844" s="1"/>
  <c r="S601"/>
  <c r="U601" s="1"/>
  <c r="Z601" s="1"/>
  <c r="S865"/>
  <c r="U865" s="1"/>
  <c r="Z865" s="1"/>
  <c r="S895"/>
  <c r="U895" s="1"/>
  <c r="Z895" s="1"/>
  <c r="S353"/>
  <c r="U353" s="1"/>
  <c r="S747"/>
  <c r="U747" s="1"/>
  <c r="S829"/>
  <c r="U829" s="1"/>
  <c r="Z829" s="1"/>
  <c r="S1040"/>
  <c r="U1040" s="1"/>
  <c r="Z1040" s="1"/>
  <c r="S434"/>
  <c r="U434" s="1"/>
  <c r="S236"/>
  <c r="U236" s="1"/>
  <c r="Z236" s="1"/>
  <c r="S552"/>
  <c r="U552" s="1"/>
  <c r="Z552" s="1"/>
  <c r="S623"/>
  <c r="U623" s="1"/>
  <c r="Z623" s="1"/>
  <c r="S1221"/>
  <c r="U1221" s="1"/>
  <c r="Z1221" s="1"/>
  <c r="S1220"/>
  <c r="U1220" s="1"/>
  <c r="Z1220" s="1"/>
  <c r="Z1225" s="1"/>
  <c r="S824"/>
  <c r="U824" s="1"/>
  <c r="Z824" s="1"/>
  <c r="S1211"/>
  <c r="U1211" s="1"/>
  <c r="Z1211" s="1"/>
  <c r="S1255"/>
  <c r="U1255" s="1"/>
  <c r="Z1255" s="1"/>
  <c r="S613"/>
  <c r="U613" s="1"/>
  <c r="S702"/>
  <c r="U702" s="1"/>
  <c r="Z702" s="1"/>
  <c r="Z708" s="1"/>
  <c r="S252"/>
  <c r="U252" s="1"/>
  <c r="S499"/>
  <c r="U499" s="1"/>
  <c r="Z499" s="1"/>
  <c r="S253"/>
  <c r="U253" s="1"/>
  <c r="S760"/>
  <c r="U760" s="1"/>
  <c r="S1165"/>
  <c r="U1165" s="1"/>
  <c r="S634"/>
  <c r="U634" s="1"/>
  <c r="Z634" s="1"/>
  <c r="Z638" s="1"/>
  <c r="S920"/>
  <c r="U920" s="1"/>
  <c r="S889"/>
  <c r="U889" s="1"/>
  <c r="Z889" s="1"/>
  <c r="S1057"/>
  <c r="U1057" s="1"/>
  <c r="Z1057" s="1"/>
  <c r="S59"/>
  <c r="U59" s="1"/>
  <c r="S520"/>
  <c r="U520" s="1"/>
  <c r="S989"/>
  <c r="U989" s="1"/>
  <c r="S7"/>
  <c r="U7" s="1"/>
  <c r="Z7" s="1"/>
  <c r="S60"/>
  <c r="U60" s="1"/>
  <c r="Z60" s="1"/>
  <c r="S990"/>
  <c r="U990" s="1"/>
  <c r="Z990" s="1"/>
  <c r="S855"/>
  <c r="U855" s="1"/>
  <c r="Z855" s="1"/>
  <c r="S65"/>
  <c r="U65" s="1"/>
  <c r="Z65" s="1"/>
  <c r="S622"/>
  <c r="U622" s="1"/>
  <c r="Z622" s="1"/>
  <c r="Z624" s="1"/>
  <c r="S878"/>
  <c r="U878" s="1"/>
  <c r="S880"/>
  <c r="U880" s="1"/>
  <c r="S879"/>
  <c r="U879" s="1"/>
  <c r="S405"/>
  <c r="U405" s="1"/>
  <c r="Z405" s="1"/>
  <c r="S515"/>
  <c r="U515" s="1"/>
  <c r="Z515" s="1"/>
  <c r="S542"/>
  <c r="U542" s="1"/>
  <c r="Z542" s="1"/>
  <c r="S881"/>
  <c r="U881" s="1"/>
  <c r="Z881" s="1"/>
  <c r="S1236"/>
  <c r="U1236" s="1"/>
  <c r="Z1236" s="1"/>
  <c r="S543"/>
  <c r="U543" s="1"/>
  <c r="Z543" s="1"/>
  <c r="S882"/>
  <c r="U882" s="1"/>
  <c r="Z882" s="1"/>
  <c r="S408"/>
  <c r="U408" s="1"/>
  <c r="Z408" s="1"/>
  <c r="S497"/>
  <c r="U497" s="1"/>
  <c r="Z497" s="1"/>
  <c r="S600"/>
  <c r="U600" s="1"/>
  <c r="Z600" s="1"/>
  <c r="S718"/>
  <c r="U718" s="1"/>
  <c r="Z718" s="1"/>
  <c r="S535"/>
  <c r="U535" s="1"/>
  <c r="Z535" s="1"/>
  <c r="S822"/>
  <c r="U822" s="1"/>
  <c r="Z822" s="1"/>
  <c r="S498"/>
  <c r="U498" s="1"/>
  <c r="Z498" s="1"/>
  <c r="S823"/>
  <c r="U823" s="1"/>
  <c r="Z823" s="1"/>
  <c r="S263"/>
  <c r="U263" s="1"/>
  <c r="Z263" s="1"/>
  <c r="S261"/>
  <c r="U261" s="1"/>
  <c r="Z261" s="1"/>
  <c r="S262"/>
  <c r="U262" s="1"/>
  <c r="Z262" s="1"/>
  <c r="S385"/>
  <c r="U385" s="1"/>
  <c r="Z385" s="1"/>
  <c r="S386"/>
  <c r="U386" s="1"/>
  <c r="Z386" s="1"/>
  <c r="S454"/>
  <c r="U454" s="1"/>
  <c r="Z454" s="1"/>
  <c r="S525"/>
  <c r="U525" s="1"/>
  <c r="Z525" s="1"/>
  <c r="S523"/>
  <c r="U523" s="1"/>
  <c r="Z523" s="1"/>
  <c r="S524"/>
  <c r="U524" s="1"/>
  <c r="Z524" s="1"/>
  <c r="S35"/>
  <c r="U35" s="1"/>
  <c r="Z35" s="1"/>
  <c r="S36"/>
  <c r="U36" s="1"/>
  <c r="Z36" s="1"/>
  <c r="S74"/>
  <c r="U74" s="1"/>
  <c r="Z74" s="1"/>
  <c r="S383"/>
  <c r="U383" s="1"/>
  <c r="Z383" s="1"/>
  <c r="S384"/>
  <c r="U384" s="1"/>
  <c r="Z384" s="1"/>
  <c r="S522"/>
  <c r="U522" s="1"/>
  <c r="Z522" s="1"/>
  <c r="S540"/>
  <c r="U540" s="1"/>
  <c r="Z540" s="1"/>
  <c r="S541"/>
  <c r="U541" s="1"/>
  <c r="Z541" s="1"/>
  <c r="S876"/>
  <c r="U876" s="1"/>
  <c r="Z876" s="1"/>
  <c r="S965"/>
  <c r="U965" s="1"/>
  <c r="Z965" s="1"/>
  <c r="S966"/>
  <c r="U966" s="1"/>
  <c r="Z966" s="1"/>
  <c r="S974"/>
  <c r="U974" s="1"/>
  <c r="Z974" s="1"/>
  <c r="S975"/>
  <c r="U975" s="1"/>
  <c r="Z975" s="1"/>
  <c r="S494"/>
  <c r="U494" s="1"/>
  <c r="Z494" s="1"/>
  <c r="S533"/>
  <c r="U533" s="1"/>
  <c r="Z533" s="1"/>
  <c r="S715"/>
  <c r="U715" s="1"/>
  <c r="Z715" s="1"/>
  <c r="S373"/>
  <c r="U373" s="1"/>
  <c r="S1235"/>
  <c r="U1235" s="1"/>
  <c r="S398"/>
  <c r="U398" s="1"/>
  <c r="Z398" s="1"/>
  <c r="S492"/>
  <c r="U492" s="1"/>
  <c r="Z492" s="1"/>
  <c r="S514"/>
  <c r="U514" s="1"/>
  <c r="Z514" s="1"/>
  <c r="S566"/>
  <c r="U566" s="1"/>
  <c r="Z566" s="1"/>
  <c r="S758"/>
  <c r="U758" s="1"/>
  <c r="Z758" s="1"/>
  <c r="S900"/>
  <c r="U900" s="1"/>
  <c r="Z900" s="1"/>
  <c r="S951"/>
  <c r="U951" s="1"/>
  <c r="Z951" s="1"/>
  <c r="S1084"/>
  <c r="U1084" s="1"/>
  <c r="Z1084" s="1"/>
  <c r="S1092"/>
  <c r="U1092" s="1"/>
  <c r="Z1092" s="1"/>
  <c r="S58"/>
  <c r="U58" s="1"/>
  <c r="S1019"/>
  <c r="U1019" s="1"/>
  <c r="S848"/>
  <c r="U848" s="1"/>
  <c r="S849"/>
  <c r="U849" s="1"/>
  <c r="S32"/>
  <c r="U32" s="1"/>
  <c r="Z32" s="1"/>
  <c r="S148"/>
  <c r="U148" s="1"/>
  <c r="Z148" s="1"/>
  <c r="S482"/>
  <c r="U482" s="1"/>
  <c r="Z482" s="1"/>
  <c r="S800"/>
  <c r="U800" s="1"/>
  <c r="Z800" s="1"/>
  <c r="S932"/>
  <c r="U932" s="1"/>
  <c r="Z932" s="1"/>
  <c r="S952"/>
  <c r="U952" s="1"/>
  <c r="Z952" s="1"/>
  <c r="S1025"/>
  <c r="U1025" s="1"/>
  <c r="Z1025" s="1"/>
  <c r="S1262"/>
  <c r="U1262" s="1"/>
  <c r="Z1262" s="1"/>
  <c r="S1108"/>
  <c r="U1108" s="1"/>
  <c r="Z1108" s="1"/>
  <c r="S276"/>
  <c r="U276" s="1"/>
  <c r="S713"/>
  <c r="U713" s="1"/>
  <c r="S240"/>
  <c r="U240" s="1"/>
  <c r="Z240" s="1"/>
  <c r="Z241" s="1"/>
  <c r="S260"/>
  <c r="U260" s="1"/>
  <c r="Z260" s="1"/>
  <c r="S382"/>
  <c r="U382" s="1"/>
  <c r="Z382" s="1"/>
  <c r="S1075"/>
  <c r="U1075" s="1"/>
  <c r="Z1075" s="1"/>
  <c r="S55"/>
  <c r="U55" s="1"/>
  <c r="Z55" s="1"/>
  <c r="S473"/>
  <c r="U473" s="1"/>
  <c r="S670"/>
  <c r="U670" s="1"/>
  <c r="S1005"/>
  <c r="U1005" s="1"/>
  <c r="S654"/>
  <c r="U654" s="1"/>
  <c r="S775"/>
  <c r="U775" s="1"/>
  <c r="S774"/>
  <c r="U774" s="1"/>
  <c r="S21"/>
  <c r="U21" s="1"/>
  <c r="S96"/>
  <c r="U96" s="1"/>
  <c r="S678"/>
  <c r="U678" s="1"/>
  <c r="S931"/>
  <c r="U931" s="1"/>
  <c r="S1083"/>
  <c r="U1083" s="1"/>
  <c r="S1129"/>
  <c r="U1129" s="1"/>
  <c r="S767"/>
  <c r="U767" s="1"/>
  <c r="S908"/>
  <c r="U908" s="1"/>
  <c r="S1006"/>
  <c r="U1006" s="1"/>
  <c r="S592"/>
  <c r="U592" s="1"/>
  <c r="S371"/>
  <c r="U371" s="1"/>
  <c r="Z371" s="1"/>
  <c r="S1153"/>
  <c r="U1153" s="1"/>
  <c r="Z1153" s="1"/>
  <c r="S1208"/>
  <c r="U1208" s="1"/>
  <c r="Z1208" s="1"/>
  <c r="S1226"/>
  <c r="U1226" s="1"/>
  <c r="S810"/>
  <c r="U810" s="1"/>
  <c r="Z810" s="1"/>
  <c r="S811"/>
  <c r="U811" s="1"/>
  <c r="Z811" s="1"/>
  <c r="S1161"/>
  <c r="U1161" s="1"/>
  <c r="S988"/>
  <c r="U988" s="1"/>
  <c r="S863"/>
  <c r="U863" s="1"/>
  <c r="Z863" s="1"/>
  <c r="S290"/>
  <c r="U290" s="1"/>
  <c r="Z290" s="1"/>
  <c r="S646"/>
  <c r="U646" s="1"/>
  <c r="Z646" s="1"/>
  <c r="S739"/>
  <c r="U739" s="1"/>
  <c r="Z739" s="1"/>
  <c r="S793"/>
  <c r="U793" s="1"/>
  <c r="S295"/>
  <c r="U295" s="1"/>
  <c r="Z295" s="1"/>
  <c r="S425"/>
  <c r="U425" s="1"/>
  <c r="Z425" s="1"/>
  <c r="S397"/>
  <c r="U397" s="1"/>
  <c r="Z397" s="1"/>
  <c r="S475"/>
  <c r="X475" s="1"/>
  <c r="S330"/>
  <c r="U330" s="1"/>
  <c r="S67"/>
  <c r="X67" s="1"/>
  <c r="S1182"/>
  <c r="X1182" s="1"/>
  <c r="S377"/>
  <c r="X377" s="1"/>
  <c r="S147"/>
  <c r="U147" s="1"/>
  <c r="S653"/>
  <c r="U653" s="1"/>
  <c r="S48"/>
  <c r="U48" s="1"/>
  <c r="S198"/>
  <c r="U198" s="1"/>
  <c r="S134"/>
  <c r="U134" s="1"/>
  <c r="Z134" s="1"/>
  <c r="Z138" s="1"/>
  <c r="S161"/>
  <c r="U161" s="1"/>
  <c r="Z161" s="1"/>
  <c r="S424"/>
  <c r="U424" s="1"/>
  <c r="Z424" s="1"/>
  <c r="S125"/>
  <c r="U125" s="1"/>
  <c r="S442"/>
  <c r="U442" s="1"/>
  <c r="S1152"/>
  <c r="U1152" s="1"/>
  <c r="S1207"/>
  <c r="U1207" s="1"/>
  <c r="S108"/>
  <c r="U108" s="1"/>
  <c r="S444"/>
  <c r="U444" s="1"/>
  <c r="S709"/>
  <c r="U709" s="1"/>
  <c r="S710"/>
  <c r="U710" s="1"/>
  <c r="S996"/>
  <c r="U996" s="1"/>
  <c r="S1261"/>
  <c r="U1261" s="1"/>
  <c r="S1066"/>
  <c r="U1066" s="1"/>
  <c r="S310"/>
  <c r="X310" s="1"/>
  <c r="S311"/>
  <c r="U311" s="1"/>
  <c r="S590"/>
  <c r="U590" s="1"/>
  <c r="S614"/>
  <c r="U614" s="1"/>
  <c r="S615"/>
  <c r="X615" s="1"/>
  <c r="S928"/>
  <c r="X928" s="1"/>
  <c r="S312"/>
  <c r="U312" s="1"/>
  <c r="S1127"/>
  <c r="U1127" s="1"/>
  <c r="S193"/>
  <c r="X193" s="1"/>
  <c r="S270"/>
  <c r="X270" s="1"/>
  <c r="S271"/>
  <c r="X271" s="1"/>
  <c r="S481"/>
  <c r="X481" s="1"/>
  <c r="S528"/>
  <c r="X528" s="1"/>
  <c r="S828"/>
  <c r="X828" s="1"/>
  <c r="S916"/>
  <c r="X916" s="1"/>
  <c r="S1099"/>
  <c r="X1099" s="1"/>
  <c r="S1179"/>
  <c r="X1179" s="1"/>
  <c r="S781"/>
  <c r="X781" s="1"/>
  <c r="S655"/>
  <c r="X655" s="1"/>
  <c r="S656"/>
  <c r="X656" s="1"/>
  <c r="S1199"/>
  <c r="X1199" s="1"/>
  <c r="S122"/>
  <c r="U122" s="1"/>
  <c r="S219"/>
  <c r="U219" s="1"/>
  <c r="S666"/>
  <c r="U666" s="1"/>
  <c r="S927"/>
  <c r="X927" s="1"/>
  <c r="S1124"/>
  <c r="U1124" s="1"/>
  <c r="S1125"/>
  <c r="U1125" s="1"/>
  <c r="S321"/>
  <c r="U321" s="1"/>
  <c r="S632"/>
  <c r="X632" s="1"/>
  <c r="S123"/>
  <c r="U123" s="1"/>
  <c r="S589"/>
  <c r="U589" s="1"/>
  <c r="S320"/>
  <c r="X320" s="1"/>
  <c r="Z320" s="1"/>
  <c r="S325"/>
  <c r="X325" s="1"/>
  <c r="Z325" s="1"/>
  <c r="S587"/>
  <c r="X587" s="1"/>
  <c r="Z587" s="1"/>
  <c r="S1065"/>
  <c r="X1065" s="1"/>
  <c r="Z1065" s="1"/>
  <c r="S1123"/>
  <c r="X1123" s="1"/>
  <c r="Z1123" s="1"/>
  <c r="S628"/>
  <c r="X628" s="1"/>
  <c r="Z628" s="1"/>
  <c r="S300"/>
  <c r="U300" s="1"/>
  <c r="S308"/>
  <c r="U308" s="1"/>
  <c r="S309"/>
  <c r="U309" s="1"/>
  <c r="S630"/>
  <c r="S631"/>
  <c r="U631" s="1"/>
  <c r="Z631" s="1"/>
  <c r="S924"/>
  <c r="U924" s="1"/>
  <c r="S610"/>
  <c r="U610" s="1"/>
  <c r="S611"/>
  <c r="X611" s="1"/>
  <c r="S612"/>
  <c r="U612" s="1"/>
  <c r="S925"/>
  <c r="U925" s="1"/>
  <c r="S926"/>
  <c r="U926" s="1"/>
  <c r="S947"/>
  <c r="X947" s="1"/>
  <c r="S948"/>
  <c r="X948" s="1"/>
  <c r="S1061"/>
  <c r="U1061" s="1"/>
  <c r="S1064"/>
  <c r="U1064" s="1"/>
  <c r="S1062"/>
  <c r="U1062" s="1"/>
  <c r="S1063"/>
  <c r="U1063" s="1"/>
  <c r="S1118"/>
  <c r="U1118" s="1"/>
  <c r="S1121"/>
  <c r="U1121" s="1"/>
  <c r="S1119"/>
  <c r="U1119" s="1"/>
  <c r="S1120"/>
  <c r="U1120" s="1"/>
  <c r="S115"/>
  <c r="U115" s="1"/>
  <c r="S319"/>
  <c r="U319" s="1"/>
  <c r="S318"/>
  <c r="U318" s="1"/>
  <c r="S1122"/>
  <c r="U1122" s="1"/>
  <c r="S305"/>
  <c r="U305" s="1"/>
  <c r="S306"/>
  <c r="U306" s="1"/>
  <c r="S584"/>
  <c r="U584" s="1"/>
  <c r="S585"/>
  <c r="U585" s="1"/>
  <c r="S586"/>
  <c r="U586" s="1"/>
  <c r="S607"/>
  <c r="U607" s="1"/>
  <c r="S608"/>
  <c r="U608" s="1"/>
  <c r="S609"/>
  <c r="U609" s="1"/>
  <c r="S627"/>
  <c r="U627" s="1"/>
  <c r="S116"/>
  <c r="X116" s="1"/>
  <c r="Z116" s="1"/>
  <c r="S307"/>
  <c r="X307" s="1"/>
  <c r="Z307" s="1"/>
  <c r="S275"/>
  <c r="U275" s="1"/>
  <c r="S273"/>
  <c r="U273" s="1"/>
  <c r="S274"/>
  <c r="U274" s="1"/>
  <c r="S302"/>
  <c r="U302" s="1"/>
  <c r="S303"/>
  <c r="U303" s="1"/>
  <c r="S301"/>
  <c r="U301" s="1"/>
  <c r="S304"/>
  <c r="U304" s="1"/>
  <c r="S314"/>
  <c r="U314" s="1"/>
  <c r="S315"/>
  <c r="U315" s="1"/>
  <c r="S316"/>
  <c r="U316" s="1"/>
  <c r="S317"/>
  <c r="U317" s="1"/>
  <c r="S323"/>
  <c r="U323" s="1"/>
  <c r="S324"/>
  <c r="U324" s="1"/>
  <c r="S583"/>
  <c r="U583" s="1"/>
  <c r="S582"/>
  <c r="U582" s="1"/>
  <c r="S942"/>
  <c r="U942" s="1"/>
  <c r="S945"/>
  <c r="U945" s="1"/>
  <c r="S946"/>
  <c r="U946" s="1"/>
  <c r="S943"/>
  <c r="U943" s="1"/>
  <c r="S944"/>
  <c r="U944" s="1"/>
  <c r="S114"/>
  <c r="U114" s="1"/>
  <c r="S120"/>
  <c r="U120" s="1"/>
  <c r="S121"/>
  <c r="U121" s="1"/>
  <c r="S118"/>
  <c r="U118" s="1"/>
  <c r="S119"/>
  <c r="U119" s="1"/>
  <c r="S272"/>
  <c r="U272" s="1"/>
  <c r="Z267" l="1"/>
  <c r="Z1114"/>
  <c r="Z10"/>
  <c r="Z1060"/>
  <c r="Z899"/>
  <c r="Z559"/>
  <c r="Z294"/>
  <c r="Z389"/>
  <c r="Z519"/>
  <c r="Z459"/>
  <c r="Z95"/>
  <c r="Z1082"/>
  <c r="Z1033"/>
  <c r="Z573"/>
  <c r="Z973"/>
  <c r="Z527"/>
  <c r="Z207"/>
  <c r="Z621"/>
  <c r="Z234"/>
  <c r="Z581"/>
  <c r="Z464"/>
  <c r="Z874"/>
  <c r="Z365"/>
  <c r="Z239"/>
  <c r="Z159"/>
  <c r="Z869"/>
  <c r="Z980"/>
  <c r="Z701"/>
  <c r="Z792"/>
  <c r="Z1254"/>
  <c r="Z862"/>
  <c r="Z941"/>
  <c r="Z513"/>
  <c r="Z432"/>
  <c r="Z340"/>
  <c r="Z1145"/>
  <c r="Z1178"/>
  <c r="Z827"/>
  <c r="Z1074"/>
  <c r="Z191"/>
  <c r="Z737"/>
  <c r="Z31"/>
  <c r="Z28"/>
  <c r="Z842"/>
  <c r="X1216"/>
  <c r="Z1216" s="1"/>
  <c r="Z545"/>
  <c r="Z548" s="1"/>
  <c r="U2" i="3"/>
  <c r="U3"/>
  <c r="U4"/>
  <c r="U5"/>
  <c r="U6"/>
  <c r="U7"/>
  <c r="U8"/>
  <c r="U9"/>
  <c r="U10"/>
  <c r="U11"/>
  <c r="U12"/>
  <c r="X400" i="1"/>
  <c r="Z400" s="1"/>
  <c r="X160"/>
  <c r="Z160" s="1"/>
  <c r="Z1088"/>
  <c r="X399"/>
  <c r="Z399" s="1"/>
  <c r="Z404" s="1"/>
  <c r="X749"/>
  <c r="Z749" s="1"/>
  <c r="X327"/>
  <c r="Z327" s="1"/>
  <c r="X647"/>
  <c r="Z647" s="1"/>
  <c r="X953"/>
  <c r="Z953" s="1"/>
  <c r="Z957" s="1"/>
  <c r="X728"/>
  <c r="Z728" s="1"/>
  <c r="Z731" s="1"/>
  <c r="X890"/>
  <c r="Z890" s="1"/>
  <c r="X104"/>
  <c r="Z104" s="1"/>
  <c r="U960"/>
  <c r="Z960" s="1"/>
  <c r="U1256"/>
  <c r="Z1256" s="1"/>
  <c r="Z1260" s="1"/>
  <c r="X1226"/>
  <c r="Z1226" s="1"/>
  <c r="Z1232" s="1"/>
  <c r="X989"/>
  <c r="Z989" s="1"/>
  <c r="X760"/>
  <c r="Z760" s="1"/>
  <c r="Z763" s="1"/>
  <c r="X1010"/>
  <c r="Z1010" s="1"/>
  <c r="X407"/>
  <c r="Z407" s="1"/>
  <c r="X212"/>
  <c r="Z212" s="1"/>
  <c r="X243"/>
  <c r="Z243" s="1"/>
  <c r="Z246" s="1"/>
  <c r="X194"/>
  <c r="Z194" s="1"/>
  <c r="X21"/>
  <c r="Z21" s="1"/>
  <c r="X22"/>
  <c r="Z22" s="1"/>
  <c r="X1019"/>
  <c r="Z1019" s="1"/>
  <c r="Z1024" s="1"/>
  <c r="X64"/>
  <c r="Z64" s="1"/>
  <c r="X738"/>
  <c r="Z738" s="1"/>
  <c r="X657"/>
  <c r="Z657" s="1"/>
  <c r="U1246"/>
  <c r="Z1246" s="1"/>
  <c r="X210"/>
  <c r="Z210" s="1"/>
  <c r="X793"/>
  <c r="Z793" s="1"/>
  <c r="X162"/>
  <c r="Z162" s="1"/>
  <c r="X366"/>
  <c r="Z366" s="1"/>
  <c r="Z370" s="1"/>
  <c r="X34"/>
  <c r="Z34" s="1"/>
  <c r="Z41" s="1"/>
  <c r="X372"/>
  <c r="Z372" s="1"/>
  <c r="X801"/>
  <c r="Z801" s="1"/>
  <c r="X1263"/>
  <c r="Z1263" s="1"/>
  <c r="X1131"/>
  <c r="Z1131" s="1"/>
  <c r="X854"/>
  <c r="Z854" s="1"/>
  <c r="Z859" s="1"/>
  <c r="X746"/>
  <c r="Z746" s="1"/>
  <c r="X1209"/>
  <c r="Z1209" s="1"/>
  <c r="X496"/>
  <c r="Z496" s="1"/>
  <c r="Z507" s="1"/>
  <c r="X770"/>
  <c r="Z770" s="1"/>
  <c r="X467"/>
  <c r="Z467" s="1"/>
  <c r="X679"/>
  <c r="Z679" s="1"/>
  <c r="X747"/>
  <c r="Z747" s="1"/>
  <c r="X101"/>
  <c r="Z101" s="1"/>
  <c r="X1200"/>
  <c r="Z1200" s="1"/>
  <c r="X486"/>
  <c r="Z486" s="1"/>
  <c r="X796"/>
  <c r="Z796" s="1"/>
  <c r="X485"/>
  <c r="Z485" s="1"/>
  <c r="X884"/>
  <c r="Z884" s="1"/>
  <c r="X483"/>
  <c r="Z483" s="1"/>
  <c r="X1085"/>
  <c r="Z1085" s="1"/>
  <c r="X413"/>
  <c r="Z413" s="1"/>
  <c r="X741"/>
  <c r="Z741" s="1"/>
  <c r="X534"/>
  <c r="Z534" s="1"/>
  <c r="Z539" s="1"/>
  <c r="X1212"/>
  <c r="Z1212" s="1"/>
  <c r="X838"/>
  <c r="Z838" s="1"/>
  <c r="X100"/>
  <c r="Z100" s="1"/>
  <c r="X710"/>
  <c r="Z710" s="1"/>
  <c r="X901"/>
  <c r="Z901" s="1"/>
  <c r="Z907" s="1"/>
  <c r="X716"/>
  <c r="Z716" s="1"/>
  <c r="X599"/>
  <c r="Z599" s="1"/>
  <c r="Z606" s="1"/>
  <c r="X1051"/>
  <c r="Z1051" s="1"/>
  <c r="Z1054" s="1"/>
  <c r="X1265"/>
  <c r="Z1265" s="1"/>
  <c r="X998"/>
  <c r="Z998" s="1"/>
  <c r="X43"/>
  <c r="Z43" s="1"/>
  <c r="Z47" s="1"/>
  <c r="X549"/>
  <c r="Z549" s="1"/>
  <c r="Z556" s="1"/>
  <c r="X1157"/>
  <c r="Z1157" s="1"/>
  <c r="X1021"/>
  <c r="Z1021" s="1"/>
  <c r="X51"/>
  <c r="Z51" s="1"/>
  <c r="X58"/>
  <c r="Z58" s="1"/>
  <c r="X992"/>
  <c r="Z992" s="1"/>
  <c r="X777"/>
  <c r="Z777" s="1"/>
  <c r="X844"/>
  <c r="Z844" s="1"/>
  <c r="X713"/>
  <c r="Z713" s="1"/>
  <c r="Z722" s="1"/>
  <c r="X1264"/>
  <c r="Z1264" s="1"/>
  <c r="X864"/>
  <c r="Z864" s="1"/>
  <c r="X997"/>
  <c r="Z997" s="1"/>
  <c r="X110"/>
  <c r="Z110" s="1"/>
  <c r="X1046"/>
  <c r="Z1046" s="1"/>
  <c r="X920"/>
  <c r="Z920" s="1"/>
  <c r="Z923" s="1"/>
  <c r="X814"/>
  <c r="Z814" s="1"/>
  <c r="X1156"/>
  <c r="Z1156" s="1"/>
  <c r="X1165"/>
  <c r="Z1165" s="1"/>
  <c r="Z1169" s="1"/>
  <c r="X775"/>
  <c r="Z775" s="1"/>
  <c r="X442"/>
  <c r="Z442" s="1"/>
  <c r="X991"/>
  <c r="Z991" s="1"/>
  <c r="X661"/>
  <c r="Z661" s="1"/>
  <c r="X180"/>
  <c r="Z180" s="1"/>
  <c r="X805"/>
  <c r="Z805" s="1"/>
  <c r="X659"/>
  <c r="Z659" s="1"/>
  <c r="X15"/>
  <c r="Z15" s="1"/>
  <c r="X1261"/>
  <c r="Z1261" s="1"/>
  <c r="X444"/>
  <c r="Z444" s="1"/>
  <c r="X1129"/>
  <c r="Z1129" s="1"/>
  <c r="Z1135" s="1"/>
  <c r="X96"/>
  <c r="Z96" s="1"/>
  <c r="X1115"/>
  <c r="Z1115" s="1"/>
  <c r="Z1117" s="1"/>
  <c r="X667"/>
  <c r="Z667" s="1"/>
  <c r="X284"/>
  <c r="Z284" s="1"/>
  <c r="Z289" s="1"/>
  <c r="X1147"/>
  <c r="Z1147" s="1"/>
  <c r="X348"/>
  <c r="Z348" s="1"/>
  <c r="X767"/>
  <c r="Z767" s="1"/>
  <c r="Z773" s="1"/>
  <c r="X178"/>
  <c r="Z178" s="1"/>
  <c r="X908"/>
  <c r="Z908" s="1"/>
  <c r="Z913" s="1"/>
  <c r="X1035"/>
  <c r="Z1035" s="1"/>
  <c r="Z1039" s="1"/>
  <c r="X891"/>
  <c r="Z891" s="1"/>
  <c r="Z894" s="1"/>
  <c r="X353"/>
  <c r="Z353" s="1"/>
  <c r="Z358" s="1"/>
  <c r="X341"/>
  <c r="Z341" s="1"/>
  <c r="Z345" s="1"/>
  <c r="X252"/>
  <c r="Z252" s="1"/>
  <c r="X934"/>
  <c r="Z934" s="1"/>
  <c r="X1186"/>
  <c r="Z1186" s="1"/>
  <c r="Z1190" s="1"/>
  <c r="X529"/>
  <c r="Z529" s="1"/>
  <c r="X347"/>
  <c r="Z347" s="1"/>
  <c r="X99"/>
  <c r="Z99" s="1"/>
  <c r="X373"/>
  <c r="Z373" s="1"/>
  <c r="X179"/>
  <c r="Z179" s="1"/>
  <c r="X296"/>
  <c r="Z296" s="1"/>
  <c r="Z299" s="1"/>
  <c r="X434"/>
  <c r="Z434" s="1"/>
  <c r="Z441" s="1"/>
  <c r="X774"/>
  <c r="Z774" s="1"/>
  <c r="Z780" s="1"/>
  <c r="X1152"/>
  <c r="Z1152" s="1"/>
  <c r="X390"/>
  <c r="Z390" s="1"/>
  <c r="Z396" s="1"/>
  <c r="X108"/>
  <c r="Z108" s="1"/>
  <c r="Z113" s="1"/>
  <c r="X1101"/>
  <c r="Z1101" s="1"/>
  <c r="X140"/>
  <c r="Z140" s="1"/>
  <c r="X681"/>
  <c r="Z681" s="1"/>
  <c r="X709"/>
  <c r="Z709" s="1"/>
  <c r="Z712" s="1"/>
  <c r="X930"/>
  <c r="Z930" s="1"/>
  <c r="Z937" s="1"/>
  <c r="X678"/>
  <c r="Z678" s="1"/>
  <c r="Z688" s="1"/>
  <c r="X1242"/>
  <c r="Z1242" s="1"/>
  <c r="X671"/>
  <c r="Z671" s="1"/>
  <c r="X83"/>
  <c r="Z83" s="1"/>
  <c r="X1201"/>
  <c r="Z1201" s="1"/>
  <c r="X880"/>
  <c r="Z880" s="1"/>
  <c r="X653"/>
  <c r="Z653" s="1"/>
  <c r="X473"/>
  <c r="Z473" s="1"/>
  <c r="X1006"/>
  <c r="Z1006" s="1"/>
  <c r="X849"/>
  <c r="Z849" s="1"/>
  <c r="X1154"/>
  <c r="Z1154" s="1"/>
  <c r="X56"/>
  <c r="Z56" s="1"/>
  <c r="Z63" s="1"/>
  <c r="X1247"/>
  <c r="Z1247" s="1"/>
  <c r="X641"/>
  <c r="Z641" s="1"/>
  <c r="X562"/>
  <c r="Z562" s="1"/>
  <c r="X843"/>
  <c r="Z843" s="1"/>
  <c r="Z847" s="1"/>
  <c r="X59"/>
  <c r="Z59" s="1"/>
  <c r="X198"/>
  <c r="Z198" s="1"/>
  <c r="Z202" s="1"/>
  <c r="X128"/>
  <c r="Z128" s="1"/>
  <c r="X988"/>
  <c r="Z988" s="1"/>
  <c r="Z995" s="1"/>
  <c r="X1047"/>
  <c r="Z1047" s="1"/>
  <c r="X209"/>
  <c r="Z209" s="1"/>
  <c r="Z216" s="1"/>
  <c r="X173"/>
  <c r="Z173" s="1"/>
  <c r="X172"/>
  <c r="Z172" s="1"/>
  <c r="Z177" s="1"/>
  <c r="X1235"/>
  <c r="Z1235" s="1"/>
  <c r="Z1240" s="1"/>
  <c r="X147"/>
  <c r="Z147" s="1"/>
  <c r="Z154" s="1"/>
  <c r="X1146"/>
  <c r="Z1146" s="1"/>
  <c r="Z1151" s="1"/>
  <c r="X279"/>
  <c r="Z279" s="1"/>
  <c r="X1207"/>
  <c r="Z1207" s="1"/>
  <c r="X593"/>
  <c r="Z593" s="1"/>
  <c r="X817"/>
  <c r="Z817" s="1"/>
  <c r="X560"/>
  <c r="Z560" s="1"/>
  <c r="Z565" s="1"/>
  <c r="X1015"/>
  <c r="Z1015" s="1"/>
  <c r="Z1018" s="1"/>
  <c r="X1102"/>
  <c r="Z1102" s="1"/>
  <c r="X141"/>
  <c r="Z141" s="1"/>
  <c r="X1170"/>
  <c r="Z1170" s="1"/>
  <c r="Z1175" s="1"/>
  <c r="X1161"/>
  <c r="Z1161" s="1"/>
  <c r="Z1164" s="1"/>
  <c r="X931"/>
  <c r="Z931" s="1"/>
  <c r="X878"/>
  <c r="Z878" s="1"/>
  <c r="X1202"/>
  <c r="Z1202" s="1"/>
  <c r="X476"/>
  <c r="Z476" s="1"/>
  <c r="X14"/>
  <c r="Z14" s="1"/>
  <c r="X879"/>
  <c r="Z879" s="1"/>
  <c r="X670"/>
  <c r="Z670" s="1"/>
  <c r="Z675" s="1"/>
  <c r="X1126"/>
  <c r="Z1126" s="1"/>
  <c r="X592"/>
  <c r="Z592" s="1"/>
  <c r="X346"/>
  <c r="Z346" s="1"/>
  <c r="Z352" s="1"/>
  <c r="X416"/>
  <c r="Z416" s="1"/>
  <c r="Z422" s="1"/>
  <c r="X48"/>
  <c r="Z48" s="1"/>
  <c r="X682"/>
  <c r="Z682" s="1"/>
  <c r="X221"/>
  <c r="Z221" s="1"/>
  <c r="X247"/>
  <c r="Z247" s="1"/>
  <c r="Z251" s="1"/>
  <c r="X520"/>
  <c r="Z520" s="1"/>
  <c r="Z521" s="1"/>
  <c r="X276"/>
  <c r="Z276" s="1"/>
  <c r="X639"/>
  <c r="Z639" s="1"/>
  <c r="Z645" s="1"/>
  <c r="X648"/>
  <c r="Z648" s="1"/>
  <c r="X468"/>
  <c r="Z468" s="1"/>
  <c r="X255"/>
  <c r="Z255" s="1"/>
  <c r="X75"/>
  <c r="Z75" s="1"/>
  <c r="Z81" s="1"/>
  <c r="X253"/>
  <c r="Z253" s="1"/>
  <c r="X782"/>
  <c r="Z782" s="1"/>
  <c r="X329"/>
  <c r="Z329" s="1"/>
  <c r="X654"/>
  <c r="Z654" s="1"/>
  <c r="X125"/>
  <c r="Z125" s="1"/>
  <c r="Z133" s="1"/>
  <c r="X50"/>
  <c r="Z50" s="1"/>
  <c r="X594"/>
  <c r="Z594" s="1"/>
  <c r="X1180"/>
  <c r="Z1180" s="1"/>
  <c r="X802"/>
  <c r="Z802" s="1"/>
  <c r="X658"/>
  <c r="Z658" s="1"/>
  <c r="X1241"/>
  <c r="Z1241" s="1"/>
  <c r="Z1245" s="1"/>
  <c r="X996"/>
  <c r="Z996" s="1"/>
  <c r="Z1002" s="1"/>
  <c r="X1005"/>
  <c r="Z1005" s="1"/>
  <c r="Z1013" s="1"/>
  <c r="X1083"/>
  <c r="Z1083" s="1"/>
  <c r="Z1091" s="1"/>
  <c r="X2"/>
  <c r="Z2" s="1"/>
  <c r="X660"/>
  <c r="Z660" s="1"/>
  <c r="X139"/>
  <c r="Z139" s="1"/>
  <c r="Z146" s="1"/>
  <c r="X82"/>
  <c r="Z82" s="1"/>
  <c r="Z87" s="1"/>
  <c r="X1094"/>
  <c r="Z1094" s="1"/>
  <c r="Z1098" s="1"/>
  <c r="X959"/>
  <c r="Z959" s="1"/>
  <c r="Z964" s="1"/>
  <c r="X625"/>
  <c r="Z625" s="1"/>
  <c r="Z633" s="1"/>
  <c r="X613"/>
  <c r="Z613" s="1"/>
  <c r="X848"/>
  <c r="Z848" s="1"/>
  <c r="Z853" s="1"/>
  <c r="X1210"/>
  <c r="Z1210" s="1"/>
  <c r="U947"/>
  <c r="Z947" s="1"/>
  <c r="U611"/>
  <c r="Z611" s="1"/>
  <c r="U630"/>
  <c r="Z630" s="1"/>
  <c r="U193"/>
  <c r="Z193" s="1"/>
  <c r="Z197" s="1"/>
  <c r="U615"/>
  <c r="Z615" s="1"/>
  <c r="U310"/>
  <c r="Z310" s="1"/>
  <c r="U632"/>
  <c r="Z632" s="1"/>
  <c r="U927"/>
  <c r="Z927" s="1"/>
  <c r="U655"/>
  <c r="Z655" s="1"/>
  <c r="U916"/>
  <c r="Z916" s="1"/>
  <c r="Z919" s="1"/>
  <c r="U271"/>
  <c r="Z271" s="1"/>
  <c r="U67"/>
  <c r="Z67" s="1"/>
  <c r="X120"/>
  <c r="Z120" s="1"/>
  <c r="X324"/>
  <c r="Z324" s="1"/>
  <c r="X315"/>
  <c r="Z315" s="1"/>
  <c r="X303"/>
  <c r="Z303" s="1"/>
  <c r="X275"/>
  <c r="Z275" s="1"/>
  <c r="X121"/>
  <c r="Z121" s="1"/>
  <c r="X318"/>
  <c r="Z318" s="1"/>
  <c r="X1119"/>
  <c r="Z1119" s="1"/>
  <c r="X1062"/>
  <c r="Z1062" s="1"/>
  <c r="X943"/>
  <c r="Z943" s="1"/>
  <c r="X612"/>
  <c r="Z612" s="1"/>
  <c r="X300"/>
  <c r="Z300" s="1"/>
  <c r="X607"/>
  <c r="Z607" s="1"/>
  <c r="X311"/>
  <c r="Z311" s="1"/>
  <c r="X123"/>
  <c r="Z123" s="1"/>
  <c r="X1124"/>
  <c r="Z1124" s="1"/>
  <c r="X122"/>
  <c r="Z122" s="1"/>
  <c r="X925"/>
  <c r="Z925" s="1"/>
  <c r="X312"/>
  <c r="Z312" s="1"/>
  <c r="X590"/>
  <c r="Z590" s="1"/>
  <c r="X330"/>
  <c r="Z330" s="1"/>
  <c r="U948"/>
  <c r="Z948" s="1"/>
  <c r="U928"/>
  <c r="Z928" s="1"/>
  <c r="U656"/>
  <c r="Z656" s="1"/>
  <c r="U1099"/>
  <c r="Z1099" s="1"/>
  <c r="Z1107" s="1"/>
  <c r="U481"/>
  <c r="Z481" s="1"/>
  <c r="Z490" s="1"/>
  <c r="U1182"/>
  <c r="Z1182" s="1"/>
  <c r="X583"/>
  <c r="Z583" s="1"/>
  <c r="X316"/>
  <c r="Z316" s="1"/>
  <c r="X301"/>
  <c r="Z301" s="1"/>
  <c r="X273"/>
  <c r="Z273" s="1"/>
  <c r="X118"/>
  <c r="Z118" s="1"/>
  <c r="X1122"/>
  <c r="Z1122" s="1"/>
  <c r="X1120"/>
  <c r="Z1120" s="1"/>
  <c r="X1063"/>
  <c r="Z1063" s="1"/>
  <c r="X944"/>
  <c r="Z944" s="1"/>
  <c r="X942"/>
  <c r="Z942" s="1"/>
  <c r="Z950" s="1"/>
  <c r="X924"/>
  <c r="Z924" s="1"/>
  <c r="X308"/>
  <c r="Z308" s="1"/>
  <c r="X608"/>
  <c r="Z608" s="1"/>
  <c r="X584"/>
  <c r="Z584" s="1"/>
  <c r="X589"/>
  <c r="Z589" s="1"/>
  <c r="X1125"/>
  <c r="Z1125" s="1"/>
  <c r="X219"/>
  <c r="Z219" s="1"/>
  <c r="Z225" s="1"/>
  <c r="X926"/>
  <c r="Z926" s="1"/>
  <c r="X1127"/>
  <c r="Z1127" s="1"/>
  <c r="X614"/>
  <c r="Z614" s="1"/>
  <c r="U1199"/>
  <c r="Z1199" s="1"/>
  <c r="Z1206" s="1"/>
  <c r="U1179"/>
  <c r="Z1179" s="1"/>
  <c r="Z1185" s="1"/>
  <c r="U528"/>
  <c r="Z528" s="1"/>
  <c r="Z532" s="1"/>
  <c r="U377"/>
  <c r="Z377" s="1"/>
  <c r="Z381" s="1"/>
  <c r="U475"/>
  <c r="Z475" s="1"/>
  <c r="X582"/>
  <c r="Z582" s="1"/>
  <c r="X317"/>
  <c r="Z317" s="1"/>
  <c r="X304"/>
  <c r="Z304" s="1"/>
  <c r="X274"/>
  <c r="Z274" s="1"/>
  <c r="X119"/>
  <c r="Z119" s="1"/>
  <c r="X305"/>
  <c r="Z305" s="1"/>
  <c r="X115"/>
  <c r="Z115" s="1"/>
  <c r="X1118"/>
  <c r="Z1118" s="1"/>
  <c r="X1061"/>
  <c r="Z1061" s="1"/>
  <c r="X945"/>
  <c r="Z945" s="1"/>
  <c r="X610"/>
  <c r="Z610" s="1"/>
  <c r="X309"/>
  <c r="Z309" s="1"/>
  <c r="X609"/>
  <c r="Z609" s="1"/>
  <c r="X585"/>
  <c r="Z585" s="1"/>
  <c r="X1066"/>
  <c r="Z1066" s="1"/>
  <c r="X321"/>
  <c r="Z321" s="1"/>
  <c r="X666"/>
  <c r="Z666" s="1"/>
  <c r="Z669" s="1"/>
  <c r="U781"/>
  <c r="Z781" s="1"/>
  <c r="Z786" s="1"/>
  <c r="U828"/>
  <c r="Z828" s="1"/>
  <c r="Z832" s="1"/>
  <c r="U270"/>
  <c r="Z270" s="1"/>
  <c r="Z282" s="1"/>
  <c r="X114"/>
  <c r="Z114" s="1"/>
  <c r="Z117" s="1"/>
  <c r="X323"/>
  <c r="Z323" s="1"/>
  <c r="X314"/>
  <c r="Z314" s="1"/>
  <c r="X302"/>
  <c r="Z302" s="1"/>
  <c r="X272"/>
  <c r="Z272" s="1"/>
  <c r="X306"/>
  <c r="Z306" s="1"/>
  <c r="X319"/>
  <c r="Z319" s="1"/>
  <c r="X1121"/>
  <c r="Z1121" s="1"/>
  <c r="X1064"/>
  <c r="Z1064" s="1"/>
  <c r="X946"/>
  <c r="Z946" s="1"/>
  <c r="X627"/>
  <c r="Z627" s="1"/>
  <c r="X586"/>
  <c r="Z586" s="1"/>
  <c r="Z20" l="1"/>
  <c r="Z376"/>
  <c r="Z887"/>
  <c r="Z820"/>
  <c r="Z472"/>
  <c r="Z808"/>
  <c r="Z652"/>
  <c r="Z1050"/>
  <c r="Z6"/>
  <c r="Z1067"/>
  <c r="Z616"/>
  <c r="Z929"/>
  <c r="Z54"/>
  <c r="Z322"/>
  <c r="Z598"/>
  <c r="Z259"/>
  <c r="Z1270"/>
  <c r="Z799"/>
  <c r="Z745"/>
  <c r="Z25"/>
  <c r="Z169"/>
  <c r="Z1128"/>
  <c r="Z124"/>
  <c r="Z313"/>
  <c r="Z665"/>
  <c r="Z449"/>
  <c r="Z752"/>
  <c r="Z480"/>
  <c r="Z184"/>
  <c r="Z1251"/>
  <c r="Z591"/>
  <c r="Z335"/>
  <c r="Z1219"/>
  <c r="Z1160"/>
  <c r="Z107"/>
  <c r="Z71"/>
  <c r="Z1271" l="1"/>
</calcChain>
</file>

<file path=xl/comments1.xml><?xml version="1.0" encoding="utf-8"?>
<comments xmlns="http://schemas.openxmlformats.org/spreadsheetml/2006/main">
  <authors>
    <author>Thinkcentre</author>
  </authors>
  <commentList>
    <comment ref="H56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76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78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  <comment ref="H78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苏湛理论课</t>
        </r>
        <r>
          <rPr>
            <sz val="9"/>
            <color indexed="81"/>
            <rFont val="Tahoma"/>
            <family val="2"/>
          </rPr>
          <t>2/3</t>
        </r>
        <r>
          <rPr>
            <sz val="9"/>
            <color indexed="81"/>
            <rFont val="宋体"/>
            <family val="3"/>
            <charset val="134"/>
          </rPr>
          <t>，肖建力上理论课</t>
        </r>
        <r>
          <rPr>
            <sz val="9"/>
            <color indexed="81"/>
            <rFont val="Tahoma"/>
            <family val="2"/>
          </rPr>
          <t>1/3</t>
        </r>
        <r>
          <rPr>
            <sz val="9"/>
            <color indexed="81"/>
            <rFont val="宋体"/>
            <family val="3"/>
            <charset val="134"/>
          </rPr>
          <t>和实践课</t>
        </r>
      </text>
    </comment>
    <comment ref="H79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</t>
        </r>
        <r>
          <rPr>
            <sz val="9"/>
            <color indexed="81"/>
            <rFont val="Tahoma"/>
            <family val="2"/>
          </rPr>
          <t>0.5</t>
        </r>
        <r>
          <rPr>
            <sz val="9"/>
            <color indexed="81"/>
            <rFont val="宋体"/>
            <family val="3"/>
            <charset val="134"/>
          </rPr>
          <t>学分</t>
        </r>
      </text>
    </comment>
    <comment ref="H87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90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91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95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  <comment ref="H96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苏湛理论课</t>
        </r>
        <r>
          <rPr>
            <sz val="9"/>
            <color indexed="81"/>
            <rFont val="Tahoma"/>
            <family val="2"/>
          </rPr>
          <t>2/3</t>
        </r>
        <r>
          <rPr>
            <sz val="9"/>
            <color indexed="81"/>
            <rFont val="宋体"/>
            <family val="3"/>
            <charset val="134"/>
          </rPr>
          <t>，肖建力上理论课</t>
        </r>
        <r>
          <rPr>
            <sz val="9"/>
            <color indexed="81"/>
            <rFont val="Tahoma"/>
            <family val="2"/>
          </rPr>
          <t>1/3</t>
        </r>
        <r>
          <rPr>
            <sz val="9"/>
            <color indexed="81"/>
            <rFont val="宋体"/>
            <family val="3"/>
            <charset val="134"/>
          </rPr>
          <t>和实践课</t>
        </r>
      </text>
    </comment>
    <comment ref="H98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  <comment ref="H124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</t>
        </r>
        <r>
          <rPr>
            <sz val="9"/>
            <color indexed="81"/>
            <rFont val="Tahoma"/>
            <family val="2"/>
          </rPr>
          <t>2.5</t>
        </r>
        <r>
          <rPr>
            <sz val="9"/>
            <color indexed="81"/>
            <rFont val="宋体"/>
            <family val="3"/>
            <charset val="134"/>
          </rPr>
          <t>学分</t>
        </r>
      </text>
    </comment>
    <comment ref="H125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</commentList>
</comments>
</file>

<file path=xl/sharedStrings.xml><?xml version="1.0" encoding="utf-8"?>
<sst xmlns="http://schemas.openxmlformats.org/spreadsheetml/2006/main" count="11779" uniqueCount="2492">
  <si>
    <t>年级</t>
  </si>
  <si>
    <t>课程代码</t>
  </si>
  <si>
    <t>课程名称</t>
  </si>
  <si>
    <t>课程性质</t>
  </si>
  <si>
    <t>职工号</t>
  </si>
  <si>
    <t>教师姓名</t>
  </si>
  <si>
    <t>教师职称</t>
  </si>
  <si>
    <t>上课时间</t>
  </si>
  <si>
    <t>上课地点</t>
  </si>
  <si>
    <t>教学班组成</t>
  </si>
  <si>
    <t>总学时</t>
  </si>
  <si>
    <t>实验学时</t>
  </si>
  <si>
    <t>上机学时</t>
  </si>
  <si>
    <t>2013</t>
  </si>
  <si>
    <t>12001190</t>
  </si>
  <si>
    <t>ASP.Net网络开发与设计</t>
  </si>
  <si>
    <t>3.0</t>
  </si>
  <si>
    <t>03672</t>
  </si>
  <si>
    <t>李锐</t>
  </si>
  <si>
    <t>讲师</t>
  </si>
  <si>
    <t>2013级计算机科学与技术</t>
  </si>
  <si>
    <t>4</t>
  </si>
  <si>
    <t>48</t>
  </si>
  <si>
    <t>28</t>
  </si>
  <si>
    <t>20</t>
  </si>
  <si>
    <t>0</t>
  </si>
  <si>
    <t>05155</t>
  </si>
  <si>
    <t>欧广宇</t>
  </si>
  <si>
    <t>周五第6,7节{第5-20周};周五第8节{第5-20周}</t>
  </si>
  <si>
    <t>三教215;三教215</t>
  </si>
  <si>
    <t>2015</t>
  </si>
  <si>
    <t>12002570</t>
  </si>
  <si>
    <t>C语言程序设计(英)</t>
  </si>
  <si>
    <t>4.0</t>
  </si>
  <si>
    <t>05621</t>
  </si>
  <si>
    <t>马立新</t>
  </si>
  <si>
    <t>周一第6,7节{第5-20周};周三第1,2节{第5-20周}</t>
  </si>
  <si>
    <t>综合楼B区304;三教218</t>
  </si>
  <si>
    <t>2015级光电信息科学与工程(中德合作)</t>
  </si>
  <si>
    <t>64</t>
  </si>
  <si>
    <t>40</t>
  </si>
  <si>
    <t>24</t>
  </si>
  <si>
    <t>2014</t>
  </si>
  <si>
    <t>12101290</t>
  </si>
  <si>
    <t>C语言课程设计(英)</t>
  </si>
  <si>
    <t>2.0</t>
  </si>
  <si>
    <t>周一第6,7节{第3-4周};周五第3,4节{第3-4周}</t>
  </si>
  <si>
    <t>一教212;一教212</t>
  </si>
  <si>
    <t>2014级光电信息科学与工程(中德合作)</t>
  </si>
  <si>
    <t>12100010</t>
  </si>
  <si>
    <t>DSP实验</t>
  </si>
  <si>
    <t>0.5</t>
  </si>
  <si>
    <t>03932</t>
  </si>
  <si>
    <t>付东翔</t>
  </si>
  <si>
    <t>副教授</t>
  </si>
  <si>
    <t>2013级智能科学与技术,2013级电子科学与技术</t>
  </si>
  <si>
    <t>16</t>
  </si>
  <si>
    <t>12000020</t>
  </si>
  <si>
    <t>DSP原理及应用</t>
  </si>
  <si>
    <t>周一第1,2节{第5-20周}</t>
  </si>
  <si>
    <t>一教425</t>
  </si>
  <si>
    <t>32</t>
  </si>
  <si>
    <t>12000060</t>
  </si>
  <si>
    <t>EDA技术及应用</t>
  </si>
  <si>
    <t>05442</t>
  </si>
  <si>
    <t>陈晓荣</t>
  </si>
  <si>
    <t>周四第1,2节{第5-20周}</t>
  </si>
  <si>
    <t>一教433</t>
  </si>
  <si>
    <t>2013级电子信息工程</t>
  </si>
  <si>
    <t>12</t>
  </si>
  <si>
    <t>05418</t>
  </si>
  <si>
    <t>乐燕芬</t>
  </si>
  <si>
    <t>一教227</t>
  </si>
  <si>
    <t>2013级通信工程</t>
  </si>
  <si>
    <t>06243</t>
  </si>
  <si>
    <t>孙伟卿</t>
  </si>
  <si>
    <t>周五第1,2节{第5-20周}</t>
  </si>
  <si>
    <t>一教101</t>
  </si>
  <si>
    <t>2015级电气工程及其自动化(工程),2013级电气工程及其自动化</t>
  </si>
  <si>
    <t>周五第6,7节{第5-20周}</t>
  </si>
  <si>
    <t>2013级电气工程及其自动化</t>
  </si>
  <si>
    <t>05265</t>
  </si>
  <si>
    <t>徐磊</t>
  </si>
  <si>
    <t>周二第1,2节{第5-20周}</t>
  </si>
  <si>
    <t>一教113</t>
  </si>
  <si>
    <t>2015级电气工程及其自动化(工程),2013级电子信息工程</t>
  </si>
  <si>
    <t>03808</t>
  </si>
  <si>
    <t>左小五</t>
  </si>
  <si>
    <t>一教412</t>
  </si>
  <si>
    <t>2013级测控技术与仪器</t>
  </si>
  <si>
    <t>12001580</t>
  </si>
  <si>
    <t>FPGA原理与应用设计</t>
  </si>
  <si>
    <t>06019</t>
  </si>
  <si>
    <t>陈克坚</t>
  </si>
  <si>
    <t>周五第3,4,5节{第5-20周}</t>
  </si>
  <si>
    <t>一教112</t>
  </si>
  <si>
    <t>2013级电子科学与技术</t>
  </si>
  <si>
    <t>12100500</t>
  </si>
  <si>
    <t>FPGA原理与应用实验</t>
  </si>
  <si>
    <t>1.0</t>
  </si>
  <si>
    <t>03328</t>
  </si>
  <si>
    <t>陈世平</t>
  </si>
  <si>
    <t>教授</t>
  </si>
  <si>
    <t>12001840</t>
  </si>
  <si>
    <t>Internet协议分析(双语)</t>
  </si>
  <si>
    <t>03928</t>
  </si>
  <si>
    <t>魏赟</t>
  </si>
  <si>
    <t>周一第6,7节{第5-20周}</t>
  </si>
  <si>
    <t>一教417</t>
  </si>
  <si>
    <t>2013级网络工程</t>
  </si>
  <si>
    <t>12100600</t>
  </si>
  <si>
    <t>Internet协议分析课程设计</t>
  </si>
  <si>
    <t>周二第1,2节{第5-20周};周四第6,7节{第5-20周}</t>
  </si>
  <si>
    <t>一教432;一教432</t>
  </si>
  <si>
    <t>60</t>
  </si>
  <si>
    <t>120E1200</t>
  </si>
  <si>
    <t>Java Web应用开发技术</t>
  </si>
  <si>
    <t>第二专业必修</t>
  </si>
  <si>
    <t>周一第10,11,12节{第5-20周}</t>
  </si>
  <si>
    <t>一教132</t>
  </si>
  <si>
    <t>06030</t>
  </si>
  <si>
    <t>龚如宾</t>
  </si>
  <si>
    <t>12001560</t>
  </si>
  <si>
    <t>JAVA语言程序设计</t>
  </si>
  <si>
    <t>06339</t>
  </si>
  <si>
    <t>蒋林华</t>
  </si>
  <si>
    <t>周一第1,2节{第03-04周};周五第6,7节{第03-04周}</t>
  </si>
  <si>
    <t>一教246;一教246</t>
  </si>
  <si>
    <t>12002270</t>
  </si>
  <si>
    <t>LINUX操作系统</t>
  </si>
  <si>
    <t>周一第8,9节{第5-20周}</t>
  </si>
  <si>
    <t>一教146</t>
  </si>
  <si>
    <t>8</t>
  </si>
  <si>
    <t>05628</t>
  </si>
  <si>
    <t>苏凡军</t>
  </si>
  <si>
    <t>一教133</t>
  </si>
  <si>
    <t>12100610</t>
  </si>
  <si>
    <t>Linux操作系统课程设计</t>
  </si>
  <si>
    <t>44</t>
  </si>
  <si>
    <t>12002600</t>
  </si>
  <si>
    <t>MATLAB(英)</t>
  </si>
  <si>
    <t>03819</t>
  </si>
  <si>
    <t>夏春蕾</t>
  </si>
  <si>
    <t>一教413</t>
  </si>
  <si>
    <t>18</t>
  </si>
  <si>
    <t>14</t>
  </si>
  <si>
    <t>12000030</t>
  </si>
  <si>
    <t>MATLAB仿真技术及应用</t>
  </si>
  <si>
    <t>05973</t>
  </si>
  <si>
    <t>曹民</t>
  </si>
  <si>
    <t>高级工程师</t>
  </si>
  <si>
    <t>周三第1,2节{第5-20周}</t>
  </si>
  <si>
    <t>综合楼B区411</t>
  </si>
  <si>
    <t>02132</t>
  </si>
  <si>
    <t>陈玮</t>
  </si>
  <si>
    <t>2013级智能科学与技术</t>
  </si>
  <si>
    <t>05922</t>
  </si>
  <si>
    <t>彭滟</t>
  </si>
  <si>
    <t>一教301</t>
  </si>
  <si>
    <t>2013级光电信息科学与工程(卓越班),2013级光电信息科学与工程</t>
  </si>
  <si>
    <t>一教432</t>
  </si>
  <si>
    <t>03867</t>
  </si>
  <si>
    <t>应捷</t>
  </si>
  <si>
    <t>06152</t>
  </si>
  <si>
    <t>臧小飞</t>
  </si>
  <si>
    <t>一教213</t>
  </si>
  <si>
    <t>2013级光电信息科学与工程</t>
  </si>
  <si>
    <t>12000031</t>
  </si>
  <si>
    <t>Matlab及系统仿真</t>
  </si>
  <si>
    <t>06204</t>
  </si>
  <si>
    <t>宋燕</t>
  </si>
  <si>
    <t>周一第3,4,5节{第5-20周}</t>
  </si>
  <si>
    <t>一教436</t>
  </si>
  <si>
    <t>2013级自动化</t>
  </si>
  <si>
    <t>05908</t>
  </si>
  <si>
    <t>魏国亮</t>
  </si>
  <si>
    <t>05044</t>
  </si>
  <si>
    <t>许维东</t>
  </si>
  <si>
    <t>12100580</t>
  </si>
  <si>
    <t>Proteus仿真实验</t>
  </si>
  <si>
    <t>03797</t>
  </si>
  <si>
    <t>张振国</t>
  </si>
  <si>
    <t>2013级电气工程及其自动化,2015级电气工程及其自动化(工程),2014级电气工程及其自动化(工程)</t>
  </si>
  <si>
    <t>12002300</t>
  </si>
  <si>
    <t>UML建模技术</t>
  </si>
  <si>
    <t>05307</t>
  </si>
  <si>
    <t>赵逢禹</t>
  </si>
  <si>
    <t>周二第6,7节{第5-20周}</t>
  </si>
  <si>
    <t>一教105</t>
  </si>
  <si>
    <t>2013级计算机科学与技术(软件工程)</t>
  </si>
  <si>
    <t>12000050</t>
  </si>
  <si>
    <t>VC程序设计</t>
  </si>
  <si>
    <t>一教312</t>
  </si>
  <si>
    <t>03671</t>
  </si>
  <si>
    <t>胡春燕</t>
  </si>
  <si>
    <t>一教401</t>
  </si>
  <si>
    <t>2013级智能科学与技术,2015级电气工程及其自动化(工程),2013级电气工程及其自动化</t>
  </si>
  <si>
    <t>07368</t>
  </si>
  <si>
    <t>李瑞祥</t>
  </si>
  <si>
    <t>工程师</t>
  </si>
  <si>
    <t>06061</t>
  </si>
  <si>
    <t>李振庆</t>
  </si>
  <si>
    <t>05347</t>
  </si>
  <si>
    <t>孙玉国</t>
  </si>
  <si>
    <t>副研究员</t>
  </si>
  <si>
    <t>一教201</t>
  </si>
  <si>
    <t>12002590</t>
  </si>
  <si>
    <t>VC程序设计(英)</t>
  </si>
  <si>
    <t>6.0</t>
  </si>
  <si>
    <t>05792</t>
  </si>
  <si>
    <t>霍欢</t>
  </si>
  <si>
    <t>周二第3,4,5节{第5-20周};周五第3,4,5节{第5-20周}</t>
  </si>
  <si>
    <t>一教436;一教436</t>
  </si>
  <si>
    <t>96</t>
  </si>
  <si>
    <t>12850030</t>
  </si>
  <si>
    <t>安防技术</t>
  </si>
  <si>
    <t>05326</t>
  </si>
  <si>
    <t>孙红</t>
  </si>
  <si>
    <t>周二第10,11,12节{第5-15周}</t>
  </si>
  <si>
    <t>三教210</t>
  </si>
  <si>
    <t>12002850</t>
  </si>
  <si>
    <t>半导体材料</t>
  </si>
  <si>
    <t>06400</t>
  </si>
  <si>
    <t>张玲</t>
  </si>
  <si>
    <t>周四第3,4,5节{第5-20周}</t>
  </si>
  <si>
    <t>33</t>
  </si>
  <si>
    <t>15</t>
  </si>
  <si>
    <t>12001520</t>
  </si>
  <si>
    <t>半导体物理与器件</t>
  </si>
  <si>
    <t>06052</t>
  </si>
  <si>
    <t>徐公杰</t>
  </si>
  <si>
    <t>周三第3,4,5节{第5-20周}</t>
  </si>
  <si>
    <t>一教116</t>
  </si>
  <si>
    <t>42</t>
  </si>
  <si>
    <t>6</t>
  </si>
  <si>
    <t>12002220</t>
  </si>
  <si>
    <t>操作系统</t>
  </si>
  <si>
    <t>周二第3,4,5节{第5-20周}</t>
  </si>
  <si>
    <t>38</t>
  </si>
  <si>
    <t>10</t>
  </si>
  <si>
    <t>03400</t>
  </si>
  <si>
    <t>袁健</t>
  </si>
  <si>
    <t>一教144</t>
  </si>
  <si>
    <t>02213</t>
  </si>
  <si>
    <t>张幸</t>
  </si>
  <si>
    <t>160E0073</t>
  </si>
  <si>
    <t>操作系统C</t>
  </si>
  <si>
    <t>周六第6,7节{第5-20周};周六第8节{第5-20周}</t>
  </si>
  <si>
    <t>一教117;一教117</t>
  </si>
  <si>
    <t>12000070</t>
  </si>
  <si>
    <t>操作系统基础</t>
  </si>
  <si>
    <t>03812</t>
  </si>
  <si>
    <t>讲师,副教授</t>
  </si>
  <si>
    <t>12000090</t>
  </si>
  <si>
    <t>测控电路</t>
  </si>
  <si>
    <t>05451</t>
  </si>
  <si>
    <t>汪正祥</t>
  </si>
  <si>
    <t>12000100</t>
  </si>
  <si>
    <t>测控电子工程基础(双语)</t>
  </si>
  <si>
    <t>03093</t>
  </si>
  <si>
    <t>张凤登</t>
  </si>
  <si>
    <t>12002960</t>
  </si>
  <si>
    <t>测控工程学导论</t>
  </si>
  <si>
    <t>01805</t>
  </si>
  <si>
    <t>沈昱明</t>
  </si>
  <si>
    <t>周五第6,7节{第9-16周}</t>
  </si>
  <si>
    <t>申一教103</t>
  </si>
  <si>
    <t>2015级测控技术与仪器,2015级计算机科学与技术,2015级计算机类,2015级自动化,2015级电子电气信息类,2015级电气工程及其自动化</t>
  </si>
  <si>
    <t>12000112</t>
  </si>
  <si>
    <t>测控装置结构设计</t>
  </si>
  <si>
    <t>05587</t>
  </si>
  <si>
    <t>华云松</t>
  </si>
  <si>
    <t>一教344</t>
  </si>
  <si>
    <t>2013级电子信息工程,2013级测控技术与仪器</t>
  </si>
  <si>
    <t>05200</t>
  </si>
  <si>
    <t>金晅宏</t>
  </si>
  <si>
    <t>12002000</t>
  </si>
  <si>
    <t>程序设计及实践(C)</t>
  </si>
  <si>
    <t>05066</t>
  </si>
  <si>
    <t>陈章</t>
  </si>
  <si>
    <t>周一第6,7节{第5-20周};周一第8,9节{第5-20周}</t>
  </si>
  <si>
    <t>申一教202;申一教202</t>
  </si>
  <si>
    <t>09580</t>
  </si>
  <si>
    <t>程国曙</t>
  </si>
  <si>
    <t>一教250</t>
  </si>
  <si>
    <t>一教100</t>
  </si>
  <si>
    <t>周二第6,7节{第5-20周};周二第8节{第5-20周}</t>
  </si>
  <si>
    <t>申二教210;申二教210</t>
  </si>
  <si>
    <t>03775</t>
  </si>
  <si>
    <t>黄春梅</t>
  </si>
  <si>
    <t>申一教303</t>
  </si>
  <si>
    <t>申一教202</t>
  </si>
  <si>
    <t>05359</t>
  </si>
  <si>
    <t>黄小瑜</t>
  </si>
  <si>
    <t>申一教203</t>
  </si>
  <si>
    <t>周二第6,7节{第5-20周};周二第8,9节{第5-20周}</t>
  </si>
  <si>
    <t>04110</t>
  </si>
  <si>
    <t>黄义萍</t>
  </si>
  <si>
    <t>一教200</t>
  </si>
  <si>
    <t>05671</t>
  </si>
  <si>
    <t>刘丽霞</t>
  </si>
  <si>
    <t>一教150</t>
  </si>
  <si>
    <t>04100</t>
  </si>
  <si>
    <t>夏耘</t>
  </si>
  <si>
    <t>高级实验师</t>
  </si>
  <si>
    <t>申一教208</t>
  </si>
  <si>
    <t>05609</t>
  </si>
  <si>
    <t>杨赞</t>
  </si>
  <si>
    <t>一教350</t>
  </si>
  <si>
    <t>周二第8,9节{第5-20周};周四第3,4节{第5-20周}</t>
  </si>
  <si>
    <t>申一教204;申一教204</t>
  </si>
  <si>
    <t>05370</t>
  </si>
  <si>
    <t>臧劲松</t>
  </si>
  <si>
    <t>申一教207</t>
  </si>
  <si>
    <t>12001740</t>
  </si>
  <si>
    <t>程序设计及实践(JAVA)</t>
  </si>
  <si>
    <t>三教110</t>
  </si>
  <si>
    <t>三教217</t>
  </si>
  <si>
    <t>12002010</t>
  </si>
  <si>
    <t>程序设计及实践(VB.NET)</t>
  </si>
  <si>
    <t>三教111</t>
  </si>
  <si>
    <t>30</t>
  </si>
  <si>
    <t>03408</t>
  </si>
  <si>
    <t>柳强</t>
  </si>
  <si>
    <t>一教446</t>
  </si>
  <si>
    <t>周三第6,7节{第5-20周};周三第8,9节{第5-20周}</t>
  </si>
  <si>
    <t>一教244;一教244</t>
  </si>
  <si>
    <t>12100710</t>
  </si>
  <si>
    <t>程序设计课程设计(C)</t>
  </si>
  <si>
    <t>周一第1,2节{第3-4周};周五第6,7节{第3-4周}</t>
  </si>
  <si>
    <t>三教116;三教116</t>
  </si>
  <si>
    <t>2014级计算机类</t>
  </si>
  <si>
    <t>一教105;一教105</t>
  </si>
  <si>
    <t>2014级电子电气信息类</t>
  </si>
  <si>
    <t>三教210;三教210</t>
  </si>
  <si>
    <t>2014级光电信息科学与工程(卓越班),2014级电气工程及其自动化</t>
  </si>
  <si>
    <t>一教201;一教201</t>
  </si>
  <si>
    <t>一教401;一教401</t>
  </si>
  <si>
    <t>2014级自动化</t>
  </si>
  <si>
    <t>一教205;一教205</t>
  </si>
  <si>
    <t>一教144;一教144</t>
  </si>
  <si>
    <t>2014级测控技术与仪器,2014级电子科学与技术,2014级通信工程</t>
  </si>
  <si>
    <t>12100720</t>
  </si>
  <si>
    <t>程序设计课程设计(Java)</t>
  </si>
  <si>
    <t>周五第6,7节{第3-4周}</t>
  </si>
  <si>
    <t>一教244</t>
  </si>
  <si>
    <t>2014级测控技术与仪器,2014级通信工程,2014级电子科学与技术,2014级计算机类,2014级自动化,2014级光电信息科学与工程(卓越班),2014级电</t>
  </si>
  <si>
    <t>12000131</t>
  </si>
  <si>
    <t>传感器技术A</t>
  </si>
  <si>
    <t>06078</t>
  </si>
  <si>
    <t>焦新兵</t>
  </si>
  <si>
    <t>05471</t>
  </si>
  <si>
    <t>李少龙</t>
  </si>
  <si>
    <t>03494</t>
  </si>
  <si>
    <t>施展</t>
  </si>
  <si>
    <t>一教416</t>
  </si>
  <si>
    <t>05880</t>
  </si>
  <si>
    <t>肖儿良</t>
  </si>
  <si>
    <t>2015级电气工程及其自动化(工程),2013级测控技术与仪器</t>
  </si>
  <si>
    <t>04331</t>
  </si>
  <si>
    <t>于莲芝</t>
  </si>
  <si>
    <t>12100080</t>
  </si>
  <si>
    <t>传感器技术系列实验</t>
  </si>
  <si>
    <t>12810290</t>
  </si>
  <si>
    <t>大学计算机应用技能训练</t>
  </si>
  <si>
    <t>周四第10,11,12节{第5-20周}</t>
  </si>
  <si>
    <t>12850010</t>
  </si>
  <si>
    <t>单片机应用与电子竞赛实训</t>
  </si>
  <si>
    <t>05185</t>
  </si>
  <si>
    <t>佟国香</t>
  </si>
  <si>
    <t>周二第10,11,12节{第5-20周}</t>
  </si>
  <si>
    <t>一教433;一教433</t>
  </si>
  <si>
    <t>12000160</t>
  </si>
  <si>
    <t>电磁场理论</t>
  </si>
  <si>
    <t>05656</t>
  </si>
  <si>
    <t>袁明辉</t>
  </si>
  <si>
    <t>12002120</t>
  </si>
  <si>
    <t>电磁兼容理论及应用</t>
  </si>
  <si>
    <t>一教444</t>
  </si>
  <si>
    <t>2013级计算机科学与技术(计算机工程),2015级电气工程及其自动化(工程),2013级电子信息工程,2013级智能科学与技术</t>
  </si>
  <si>
    <t>06309</t>
  </si>
  <si>
    <t>饶俊峰</t>
  </si>
  <si>
    <t>2013级网络工程,2015级电气工程及其自动化(工程),2013级自动化,2013级电气工程及其自动化</t>
  </si>
  <si>
    <t>12000170</t>
  </si>
  <si>
    <t>电磁理论(双语)</t>
  </si>
  <si>
    <t>06332</t>
  </si>
  <si>
    <t>李建杰</t>
  </si>
  <si>
    <t>06173</t>
  </si>
  <si>
    <t>王琦</t>
  </si>
  <si>
    <t>2013级光电信息科学与工程(卓越班),2013级电子科学与技术</t>
  </si>
  <si>
    <t>12002170</t>
  </si>
  <si>
    <t>电动力学(双语)</t>
  </si>
  <si>
    <t>05235</t>
  </si>
  <si>
    <t>耿滔</t>
  </si>
  <si>
    <t>周三第6,7节{第5-20周};周五第1,2节{第5-19周|单周}</t>
  </si>
  <si>
    <t>12002650</t>
  </si>
  <si>
    <t>电动力学(英)</t>
  </si>
  <si>
    <t>周一第8,9节{第5-20周};周三第3,4节{第5-20周}</t>
  </si>
  <si>
    <t>18000170</t>
  </si>
  <si>
    <t>电工技术基础</t>
  </si>
  <si>
    <t>05084</t>
  </si>
  <si>
    <t>郝润科</t>
  </si>
  <si>
    <t>2013级工业工程</t>
  </si>
  <si>
    <t>12002100</t>
  </si>
  <si>
    <t>04075</t>
  </si>
  <si>
    <t>侯文</t>
  </si>
  <si>
    <t>周一第1,2节{第5-20周};周三第6,7节{第6-20周|双周}</t>
  </si>
  <si>
    <t>2014级生物医学工程类,2014级应用物理学,2014级食品科学与工程类</t>
  </si>
  <si>
    <t>03447</t>
  </si>
  <si>
    <t>蒋玲</t>
  </si>
  <si>
    <t>周一第1,2节{第5-20周};周三第8,9节{第5-19周|单周}</t>
  </si>
  <si>
    <t>一教146;一教146</t>
  </si>
  <si>
    <t>2014级机械设计制造及其自动化(国际工程)(中德合作),2014级医学影像技术,2014级食品质量与安全,2014级生物医学工程</t>
  </si>
  <si>
    <t>05577</t>
  </si>
  <si>
    <t>易映萍</t>
  </si>
  <si>
    <t>一教205</t>
  </si>
  <si>
    <t>2014级制药工程</t>
  </si>
  <si>
    <t>周二第8,9节{第5-20周}</t>
  </si>
  <si>
    <t>周三第3,4节{第5-20周}</t>
  </si>
  <si>
    <t>12002090</t>
  </si>
  <si>
    <t>电工与电子学</t>
  </si>
  <si>
    <t>05456</t>
  </si>
  <si>
    <t>陈国平</t>
  </si>
  <si>
    <t>2014级机械类</t>
  </si>
  <si>
    <t>周二第3,4节{第5-20周};周四第8,9节{第5-20周}</t>
  </si>
  <si>
    <t>一教300;一教300</t>
  </si>
  <si>
    <t>05569</t>
  </si>
  <si>
    <t>陈青</t>
  </si>
  <si>
    <t>周一第1,2节{第5-20周};周三第6,7节{第5-20周}</t>
  </si>
  <si>
    <t>2014级材料科学与工程类</t>
  </si>
  <si>
    <t>三教111;三教111</t>
  </si>
  <si>
    <t>2014级环境工程,2014级土木工程</t>
  </si>
  <si>
    <t>三教111;三教203</t>
  </si>
  <si>
    <t>2014级环境与土木类</t>
  </si>
  <si>
    <t>04081</t>
  </si>
  <si>
    <t>李玉凤</t>
  </si>
  <si>
    <t>一教101;一教101</t>
  </si>
  <si>
    <t>05963</t>
  </si>
  <si>
    <t>李孜</t>
  </si>
  <si>
    <t>三教309;三教309</t>
  </si>
  <si>
    <t>2014级包装工程</t>
  </si>
  <si>
    <t>周二第6,7节{第5-20周};周四第1,2节{第5-20周}</t>
  </si>
  <si>
    <t>三教317;三教317</t>
  </si>
  <si>
    <t>2014级印刷工程(卓越班)</t>
  </si>
  <si>
    <t>04073</t>
  </si>
  <si>
    <t>王楠</t>
  </si>
  <si>
    <t>一教100;一教100</t>
  </si>
  <si>
    <t>05459</t>
  </si>
  <si>
    <t>谢明</t>
  </si>
  <si>
    <t>一教150;一教150</t>
  </si>
  <si>
    <t>2014级能源动力类</t>
  </si>
  <si>
    <t>2014级机械类,2014级车辆工程</t>
  </si>
  <si>
    <t>09060</t>
  </si>
  <si>
    <t>忻尚芝</t>
  </si>
  <si>
    <t>三教112;三教112</t>
  </si>
  <si>
    <t>12002381</t>
  </si>
  <si>
    <t>电机及拖动基础A</t>
  </si>
  <si>
    <t>周一第8,9节{第5-20周};周三第1,2节{第5-20周}</t>
  </si>
  <si>
    <t>05292</t>
  </si>
  <si>
    <t>李正</t>
  </si>
  <si>
    <t>一教346;一教346</t>
  </si>
  <si>
    <t>12002382</t>
  </si>
  <si>
    <t>电机与拖动基础B</t>
  </si>
  <si>
    <t>05766</t>
  </si>
  <si>
    <t>江艳霞</t>
  </si>
  <si>
    <t>一教117</t>
  </si>
  <si>
    <t>05968</t>
  </si>
  <si>
    <t>赵敏</t>
  </si>
  <si>
    <t>12101140</t>
  </si>
  <si>
    <t>电机与拖动基础实验</t>
  </si>
  <si>
    <t>12002410</t>
  </si>
  <si>
    <t>电力电子电路仿真</t>
  </si>
  <si>
    <t>三教214</t>
  </si>
  <si>
    <t>三教205</t>
  </si>
  <si>
    <t>2015级电气工程及其自动化(工程)</t>
  </si>
  <si>
    <t>12002390</t>
  </si>
  <si>
    <t>电力电子技术</t>
  </si>
  <si>
    <t>05472</t>
  </si>
  <si>
    <t>金爱娟</t>
  </si>
  <si>
    <t>05984</t>
  </si>
  <si>
    <t>李烨</t>
  </si>
  <si>
    <t>2015级电气工程及其自动化(工程),2013级自动化</t>
  </si>
  <si>
    <t>周二第1,2节{第5-20周};周四第8,9节{第5-19周|单周}</t>
  </si>
  <si>
    <t>12101150</t>
  </si>
  <si>
    <t>电力电子与拖动系统实验</t>
  </si>
  <si>
    <t>06215</t>
  </si>
  <si>
    <t>王永雄</t>
  </si>
  <si>
    <t>12001300</t>
  </si>
  <si>
    <t>电力系统自动化</t>
  </si>
  <si>
    <t>12002050</t>
  </si>
  <si>
    <t>电路原理</t>
  </si>
  <si>
    <t>2014级食品科学与工程类</t>
  </si>
  <si>
    <t>05154</t>
  </si>
  <si>
    <t>李海英</t>
  </si>
  <si>
    <t>2014级生物医学工程类</t>
  </si>
  <si>
    <t>04078</t>
  </si>
  <si>
    <t>张志华</t>
  </si>
  <si>
    <t>一教425;一教425</t>
  </si>
  <si>
    <t>2014级生物医学工程,2014级生物医学工程类,2014级医学影像技术,2014级食品质量与安全</t>
  </si>
  <si>
    <t>12001770</t>
  </si>
  <si>
    <t>电气工程概论</t>
  </si>
  <si>
    <t>12003030</t>
  </si>
  <si>
    <t>电气工程学导论</t>
  </si>
  <si>
    <t>申二教308</t>
  </si>
  <si>
    <t>12002990</t>
  </si>
  <si>
    <t>电子工程学导论</t>
  </si>
  <si>
    <t>05839</t>
  </si>
  <si>
    <t>朱亦鸣</t>
  </si>
  <si>
    <t>申一教109</t>
  </si>
  <si>
    <t>12101170</t>
  </si>
  <si>
    <t>电子技术课程设计B</t>
  </si>
  <si>
    <t>01817</t>
  </si>
  <si>
    <t>刘牮</t>
  </si>
  <si>
    <t>周一第1,2节{第4-4周|双周};周五第6,7节{第4-4周|双周}</t>
  </si>
  <si>
    <t>00846</t>
  </si>
  <si>
    <t>钱伟康</t>
  </si>
  <si>
    <t>一教413;一教413</t>
  </si>
  <si>
    <t>一教216;一教216</t>
  </si>
  <si>
    <t>06201</t>
  </si>
  <si>
    <t>姚恒</t>
  </si>
  <si>
    <t>一教416;一教416</t>
  </si>
  <si>
    <t>2012</t>
  </si>
  <si>
    <t>18100230</t>
  </si>
  <si>
    <t>电子系统设计实训(2)</t>
  </si>
  <si>
    <t>06229</t>
  </si>
  <si>
    <t>陈杰</t>
  </si>
  <si>
    <t>一教217;一教217</t>
  </si>
  <si>
    <t>2012级电子科学与技术</t>
  </si>
  <si>
    <t>12810040</t>
  </si>
  <si>
    <t>动画制作与创意</t>
  </si>
  <si>
    <t>09581</t>
  </si>
  <si>
    <t>吴悰</t>
  </si>
  <si>
    <t>周二第8,9节{第13-20周}</t>
  </si>
  <si>
    <t>申二教208</t>
  </si>
  <si>
    <t>160E0660</t>
  </si>
  <si>
    <t>多媒体技术与应用</t>
  </si>
  <si>
    <t>05920</t>
  </si>
  <si>
    <t>高丽萍</t>
  </si>
  <si>
    <t>12002030</t>
  </si>
  <si>
    <t>三教211;三教211</t>
  </si>
  <si>
    <t>三教319;三教319</t>
  </si>
  <si>
    <t>12000200</t>
  </si>
  <si>
    <t>多媒体信息技术</t>
  </si>
  <si>
    <t>05769</t>
  </si>
  <si>
    <t>侯俊</t>
  </si>
  <si>
    <t>一教405</t>
  </si>
  <si>
    <t>12002860</t>
  </si>
  <si>
    <t>封装技术(英)</t>
  </si>
  <si>
    <t>06240</t>
  </si>
  <si>
    <t>戴博</t>
  </si>
  <si>
    <t>周三第6,7节{第5-20周}</t>
  </si>
  <si>
    <t>12810310</t>
  </si>
  <si>
    <t>高级办公自动化与宏应用</t>
  </si>
  <si>
    <t>12000231</t>
  </si>
  <si>
    <t>工程光学</t>
  </si>
  <si>
    <t>周三第8,9节{第5-20周}</t>
  </si>
  <si>
    <t>03769</t>
  </si>
  <si>
    <t>张荣福</t>
  </si>
  <si>
    <t>12100120</t>
  </si>
  <si>
    <t>工程光学实验</t>
  </si>
  <si>
    <t>06084</t>
  </si>
  <si>
    <t>江旻珊</t>
  </si>
  <si>
    <t>2</t>
  </si>
  <si>
    <t>12003050</t>
  </si>
  <si>
    <t>光电工程学导论</t>
  </si>
  <si>
    <t>00741</t>
  </si>
  <si>
    <t>杨永才</t>
  </si>
  <si>
    <t>申二教508</t>
  </si>
  <si>
    <t>12000950</t>
  </si>
  <si>
    <t>光电器件设计与制造</t>
  </si>
  <si>
    <t>周四第6,7节{第5-20周}</t>
  </si>
  <si>
    <t>05562</t>
  </si>
  <si>
    <t>李毅</t>
  </si>
  <si>
    <t>周二第3,4节{第5-20周}</t>
  </si>
  <si>
    <t>教授,讲师</t>
  </si>
  <si>
    <t>12002150</t>
  </si>
  <si>
    <t>光机结构设计</t>
  </si>
  <si>
    <t>06159</t>
  </si>
  <si>
    <t>万新军</t>
  </si>
  <si>
    <t>12000390</t>
  </si>
  <si>
    <t>红外技术</t>
  </si>
  <si>
    <t>05190</t>
  </si>
  <si>
    <t>贾宏志</t>
  </si>
  <si>
    <t>06142</t>
  </si>
  <si>
    <t>盛斌</t>
  </si>
  <si>
    <t>12100170</t>
  </si>
  <si>
    <t>激光信息技术实验</t>
  </si>
  <si>
    <t>05509</t>
  </si>
  <si>
    <t>梁斌明</t>
  </si>
  <si>
    <t>08749</t>
  </si>
  <si>
    <t>杨康文</t>
  </si>
  <si>
    <t>12000410</t>
  </si>
  <si>
    <t>激光原理及应用</t>
  </si>
  <si>
    <t>06211</t>
  </si>
  <si>
    <t>郝强</t>
  </si>
  <si>
    <t>05029</t>
  </si>
  <si>
    <t>马军山</t>
  </si>
  <si>
    <t>综合楼B区402</t>
  </si>
  <si>
    <t>2012级印刷工程,2014级印刷工程(工程),2013级电子科学与技术</t>
  </si>
  <si>
    <t>周五第3,4节{第5-20周}</t>
  </si>
  <si>
    <t>12002160</t>
  </si>
  <si>
    <t>集成电路设计</t>
  </si>
  <si>
    <t>16100200</t>
  </si>
  <si>
    <t>集成电路设计实验</t>
  </si>
  <si>
    <t>12810050</t>
  </si>
  <si>
    <t>计算机导论</t>
  </si>
  <si>
    <t>06422</t>
  </si>
  <si>
    <t>韩韧</t>
  </si>
  <si>
    <t>周二第8,9节{第5-12周}</t>
  </si>
  <si>
    <t>综合楼B区104</t>
  </si>
  <si>
    <t>12001120</t>
  </si>
  <si>
    <t>05916</t>
  </si>
  <si>
    <t>裴颂文</t>
  </si>
  <si>
    <t>周二第10,11,12节{第5-10周}</t>
  </si>
  <si>
    <t>三教215</t>
  </si>
  <si>
    <t>申二教108</t>
  </si>
  <si>
    <t>12001170</t>
  </si>
  <si>
    <t>计算机导论(双语)</t>
  </si>
  <si>
    <t>06273</t>
  </si>
  <si>
    <t>刘亚</t>
  </si>
  <si>
    <t>2014级英语</t>
  </si>
  <si>
    <t>12003010</t>
  </si>
  <si>
    <t>计算机工程学导论</t>
  </si>
  <si>
    <t>12001420</t>
  </si>
  <si>
    <t>计算机控制系统(双语)</t>
  </si>
  <si>
    <t>12101190</t>
  </si>
  <si>
    <t>计算机控制系统实验</t>
  </si>
  <si>
    <t>12002180</t>
  </si>
  <si>
    <t>计算机图形学</t>
  </si>
  <si>
    <t>05127</t>
  </si>
  <si>
    <t>傅迎华</t>
  </si>
  <si>
    <t>26</t>
  </si>
  <si>
    <t>12002190</t>
  </si>
  <si>
    <t>计算机网络与通信</t>
  </si>
  <si>
    <t>12850050</t>
  </si>
  <si>
    <t>计算思维和程序</t>
  </si>
  <si>
    <t>三教203</t>
  </si>
  <si>
    <t>12810060</t>
  </si>
  <si>
    <t>计算思维基础</t>
  </si>
  <si>
    <t>周四第8,9节{第5-12周}</t>
  </si>
  <si>
    <t>12100440</t>
  </si>
  <si>
    <t>接口与通讯技术课程设计</t>
  </si>
  <si>
    <t>2012级计算机科学与技术</t>
  </si>
  <si>
    <t>12850040</t>
  </si>
  <si>
    <t>科技创新方法-TRIZ导论</t>
  </si>
  <si>
    <t>周四第8,9节{第5-20周}</t>
  </si>
  <si>
    <t>12002110</t>
  </si>
  <si>
    <t>控制与仿真</t>
  </si>
  <si>
    <t>06402</t>
  </si>
  <si>
    <t>肖建力</t>
  </si>
  <si>
    <t>12002040</t>
  </si>
  <si>
    <t>离散数学</t>
  </si>
  <si>
    <t>02230</t>
  </si>
  <si>
    <t>胡德敏</t>
  </si>
  <si>
    <t>2014级测控技术与仪器,2014级电子电气信息类,2014级电子科学与技术,2014级通信工程</t>
  </si>
  <si>
    <t>05132</t>
  </si>
  <si>
    <t>张艳</t>
  </si>
  <si>
    <t>2014级电气工程及其自动化,2014级光电信息科学与工程(卓越班),2014级自动化</t>
  </si>
  <si>
    <t>12001910</t>
  </si>
  <si>
    <t>路由与交换技术</t>
  </si>
  <si>
    <t>12001930</t>
  </si>
  <si>
    <t>面向对象C#程序设计</t>
  </si>
  <si>
    <t>12002510</t>
  </si>
  <si>
    <t>面向对象程序设计</t>
  </si>
  <si>
    <t>52</t>
  </si>
  <si>
    <t>160E0250</t>
  </si>
  <si>
    <t>周六第3,4,5节{第5-20周}</t>
  </si>
  <si>
    <t>一教444;一教444</t>
  </si>
  <si>
    <t>2014级计算机类,2014级电子电气信息类</t>
  </si>
  <si>
    <t>2014级测控技术与仪器,2014级通信工程,2014级自动化,2014级电气工程及其自动化,2014级电子科学与技术</t>
  </si>
  <si>
    <t>12101240</t>
  </si>
  <si>
    <t>面向对象程序设计实验</t>
  </si>
  <si>
    <t>12002620</t>
  </si>
  <si>
    <t>模拟电路(英)</t>
  </si>
  <si>
    <t>12002500</t>
  </si>
  <si>
    <t>模拟电子技术</t>
  </si>
  <si>
    <t>08754</t>
  </si>
  <si>
    <t>梁焰</t>
  </si>
  <si>
    <t>编辑</t>
  </si>
  <si>
    <t>周二第3,4节{第5-20周};周四第6,7节{第5-20周}</t>
  </si>
  <si>
    <t>综合楼B区205;综合楼B区101</t>
  </si>
  <si>
    <t>2014级测控技术与仪器,2014级光电信息科学与工程(卓越班),2014级电子科学与技术,2014级通信工程</t>
  </si>
  <si>
    <t>周二第6,7节{第5-20周};周四第3,4节{第5-20周}</t>
  </si>
  <si>
    <t>2014级电气工程及其自动化</t>
  </si>
  <si>
    <t>04080</t>
  </si>
  <si>
    <t>钱建秋</t>
  </si>
  <si>
    <t>三教110;三教110</t>
  </si>
  <si>
    <t>周四第10,11,12节{第8-20周}</t>
  </si>
  <si>
    <t>一教300</t>
  </si>
  <si>
    <t>2015级</t>
  </si>
  <si>
    <t>12002130</t>
  </si>
  <si>
    <t>模式识别</t>
  </si>
  <si>
    <t>03938</t>
  </si>
  <si>
    <t>巨志勇</t>
  </si>
  <si>
    <t>05216</t>
  </si>
  <si>
    <t>唐春晖</t>
  </si>
  <si>
    <t>12000510</t>
  </si>
  <si>
    <t>纳米技术(双语)</t>
  </si>
  <si>
    <t>06194</t>
  </si>
  <si>
    <t>洪瑞金</t>
  </si>
  <si>
    <t>05516</t>
  </si>
  <si>
    <t>张大伟</t>
  </si>
  <si>
    <t>12850060</t>
  </si>
  <si>
    <t>企业高级IT应用技术</t>
  </si>
  <si>
    <t>12850100</t>
  </si>
  <si>
    <t>汽车电子技术</t>
  </si>
  <si>
    <t>05868</t>
  </si>
  <si>
    <t>秦川</t>
  </si>
  <si>
    <t>周二第10,11,12节{第5-11周}</t>
  </si>
  <si>
    <t>12000520</t>
  </si>
  <si>
    <t>嵌入式系统</t>
  </si>
  <si>
    <t>160E0270</t>
  </si>
  <si>
    <t>周三第10,11,12节{第5-14周}</t>
  </si>
  <si>
    <t>12100200</t>
  </si>
  <si>
    <t>嵌入式系统实验</t>
  </si>
  <si>
    <t>12000530</t>
  </si>
  <si>
    <t>热工与流体基础</t>
  </si>
  <si>
    <t>12000540</t>
  </si>
  <si>
    <t>人工智能</t>
  </si>
  <si>
    <t>05855</t>
  </si>
  <si>
    <t>杨晶东</t>
  </si>
  <si>
    <t>12002240</t>
  </si>
  <si>
    <t>软件工程</t>
  </si>
  <si>
    <t>05168</t>
  </si>
  <si>
    <t>陈庆奎</t>
  </si>
  <si>
    <t>06280</t>
  </si>
  <si>
    <t>张刚</t>
  </si>
  <si>
    <t>一教437</t>
  </si>
  <si>
    <t>12001260</t>
  </si>
  <si>
    <t>生物光学计量</t>
  </si>
  <si>
    <t>160E0320</t>
  </si>
  <si>
    <t>数据结构</t>
  </si>
  <si>
    <t>05089</t>
  </si>
  <si>
    <t>曹春萍</t>
  </si>
  <si>
    <t>周六第6,7节{第5-20周};周六第8,9节{第5-20周}</t>
  </si>
  <si>
    <t>12810230</t>
  </si>
  <si>
    <t>数据库基础及应用</t>
  </si>
  <si>
    <t>周三第10,11,12节{第5-20周}</t>
  </si>
  <si>
    <t>综合楼B区301</t>
  </si>
  <si>
    <t>12000571</t>
  </si>
  <si>
    <t>苏胜君</t>
  </si>
  <si>
    <t>2013级自动化,2013级智能科学与技术</t>
  </si>
  <si>
    <t>12002230</t>
  </si>
  <si>
    <t>数据库原理</t>
  </si>
  <si>
    <t>03861</t>
  </si>
  <si>
    <t>彭敦陆</t>
  </si>
  <si>
    <t>160E0780</t>
  </si>
  <si>
    <t>数据库原理及应用</t>
  </si>
  <si>
    <t>12002200</t>
  </si>
  <si>
    <t>数据挖掘</t>
  </si>
  <si>
    <t>12000581</t>
  </si>
  <si>
    <t>数字图像处理(英)</t>
  </si>
  <si>
    <t>06076</t>
  </si>
  <si>
    <t>陈胜</t>
  </si>
  <si>
    <t>周四第3,4节{第5-20周}</t>
  </si>
  <si>
    <t>05664</t>
  </si>
  <si>
    <t>韩彦芳</t>
  </si>
  <si>
    <t>12000601</t>
  </si>
  <si>
    <t>数字信号处理(双语)</t>
  </si>
  <si>
    <t>2013级电子信息科学与技术(中英合作)</t>
  </si>
  <si>
    <t>05605</t>
  </si>
  <si>
    <t>毛倩</t>
  </si>
  <si>
    <t>综合楼D区103</t>
  </si>
  <si>
    <t>06335</t>
  </si>
  <si>
    <t>讲师,讲师</t>
  </si>
  <si>
    <t>2013级电子科学与技术,2013级测控技术与仪器</t>
  </si>
  <si>
    <t>周一第6,7节{第5-19周|单周};周四第6,7节{第5-20周}</t>
  </si>
  <si>
    <t>12002290</t>
  </si>
  <si>
    <t>算法分析与设计</t>
  </si>
  <si>
    <t>12002980</t>
  </si>
  <si>
    <t>通信工程学导论</t>
  </si>
  <si>
    <t>03424</t>
  </si>
  <si>
    <t>施伟斌</t>
  </si>
  <si>
    <t>申一教104</t>
  </si>
  <si>
    <t>12000640</t>
  </si>
  <si>
    <t>通信系统仿真</t>
  </si>
  <si>
    <t>12000651</t>
  </si>
  <si>
    <t>通信原理A</t>
  </si>
  <si>
    <t>05906</t>
  </si>
  <si>
    <t>郭心悦</t>
  </si>
  <si>
    <t>三教207;三教208</t>
  </si>
  <si>
    <t>03149</t>
  </si>
  <si>
    <t>徐伯庆</t>
  </si>
  <si>
    <t>周三第1,2节{第5-20周};周五第6,7节{第5-20周}</t>
  </si>
  <si>
    <t>三教107;三教107</t>
  </si>
  <si>
    <t>12000652</t>
  </si>
  <si>
    <t>通信原理B</t>
  </si>
  <si>
    <t>12810100</t>
  </si>
  <si>
    <t>图像处理与创意设计</t>
  </si>
  <si>
    <t>周四第8,9节{第13-20周}</t>
  </si>
  <si>
    <t>12002340</t>
  </si>
  <si>
    <t>网络程序设计</t>
  </si>
  <si>
    <t>06417</t>
  </si>
  <si>
    <t>刘丛</t>
  </si>
  <si>
    <t>12101120</t>
  </si>
  <si>
    <t>网络程序设计课程设计</t>
  </si>
  <si>
    <t>12850090</t>
  </si>
  <si>
    <t>网络工程技术与应用</t>
  </si>
  <si>
    <t>01746</t>
  </si>
  <si>
    <t>孙国强</t>
  </si>
  <si>
    <t>周四第10,11,12节{第5-11周}</t>
  </si>
  <si>
    <t>12003020</t>
  </si>
  <si>
    <t>网络工程学导论</t>
  </si>
  <si>
    <t>申一教204</t>
  </si>
  <si>
    <t>12100670</t>
  </si>
  <si>
    <t>网络工程综合课程设计</t>
  </si>
  <si>
    <t>06334</t>
  </si>
  <si>
    <t>艾均</t>
  </si>
  <si>
    <t>周一第1,2节{第2-4周};周五第6,7节{第2-4周}</t>
  </si>
  <si>
    <t>2012级网络工程</t>
  </si>
  <si>
    <t>12002020</t>
  </si>
  <si>
    <t>网页制作</t>
  </si>
  <si>
    <t>申一教405</t>
  </si>
  <si>
    <t>周四第6,7节{第5-20周};周四第8,9节{第5-20周}</t>
  </si>
  <si>
    <t>一教200;一教200</t>
  </si>
  <si>
    <t>综合楼D区203;综合楼D区203</t>
  </si>
  <si>
    <t>16000370</t>
  </si>
  <si>
    <t>微机原理</t>
  </si>
  <si>
    <t>2013级印刷工程(卓越班)</t>
  </si>
  <si>
    <t>12000940</t>
  </si>
  <si>
    <t>微弱信号检测</t>
  </si>
  <si>
    <t>12810110</t>
  </si>
  <si>
    <t>文字处理与办公应用</t>
  </si>
  <si>
    <t>一教450</t>
  </si>
  <si>
    <t>12002830</t>
  </si>
  <si>
    <t>物理光学</t>
  </si>
  <si>
    <t>05703</t>
  </si>
  <si>
    <t>郭汉明</t>
  </si>
  <si>
    <t>07268</t>
  </si>
  <si>
    <t>黄元申</t>
  </si>
  <si>
    <t>三教303</t>
  </si>
  <si>
    <t>一教333</t>
  </si>
  <si>
    <t>12000700</t>
  </si>
  <si>
    <t>误差理论与数据处理</t>
  </si>
  <si>
    <t>05123</t>
  </si>
  <si>
    <t>周美娇</t>
  </si>
  <si>
    <t>12000711</t>
  </si>
  <si>
    <t>现代控制理论A</t>
  </si>
  <si>
    <t>46</t>
  </si>
  <si>
    <t>06002</t>
  </si>
  <si>
    <t>副教授,教授</t>
  </si>
  <si>
    <t>周一第1,2节{第5-20周};周三第6,7节{第5-19周|单周}</t>
  </si>
  <si>
    <t>12000710</t>
  </si>
  <si>
    <t>现代控制理论B</t>
  </si>
  <si>
    <t>12000720</t>
  </si>
  <si>
    <t>现代通信技术</t>
  </si>
  <si>
    <t>90532</t>
  </si>
  <si>
    <t>宋梁</t>
  </si>
  <si>
    <t>12000930</t>
  </si>
  <si>
    <t>现代照明技术</t>
  </si>
  <si>
    <t>05885</t>
  </si>
  <si>
    <t>杨波</t>
  </si>
  <si>
    <t>22</t>
  </si>
  <si>
    <t>信息安全概论</t>
  </si>
  <si>
    <t>12002280</t>
  </si>
  <si>
    <t>一教337</t>
  </si>
  <si>
    <t>12002970</t>
  </si>
  <si>
    <t>信息工程学导论</t>
  </si>
  <si>
    <t>12000780</t>
  </si>
  <si>
    <t>信息论与编码技术</t>
  </si>
  <si>
    <t>2013级通信工程,2013级电子信息工程</t>
  </si>
  <si>
    <t>12850110</t>
  </si>
  <si>
    <t>12001960</t>
  </si>
  <si>
    <t>仪器与控制(英)</t>
  </si>
  <si>
    <t>06145</t>
  </si>
  <si>
    <t>黄影平</t>
  </si>
  <si>
    <t>12000250</t>
  </si>
  <si>
    <t>应用光学</t>
  </si>
  <si>
    <t>02156</t>
  </si>
  <si>
    <t>李湘宁</t>
  </si>
  <si>
    <t>06065</t>
  </si>
  <si>
    <t>张薇</t>
  </si>
  <si>
    <t>12002660</t>
  </si>
  <si>
    <t>应用光学(英)</t>
  </si>
  <si>
    <t>05227</t>
  </si>
  <si>
    <t>郑继红</t>
  </si>
  <si>
    <t>12003910</t>
  </si>
  <si>
    <t>应用光学(英)A</t>
  </si>
  <si>
    <t>一教212</t>
  </si>
  <si>
    <t>12000960</t>
  </si>
  <si>
    <t>应用随机过程</t>
  </si>
  <si>
    <t>12003000</t>
  </si>
  <si>
    <t>智能工程学导论</t>
  </si>
  <si>
    <t>12000820</t>
  </si>
  <si>
    <t>智能化仪表设计基础</t>
  </si>
  <si>
    <t>01744</t>
  </si>
  <si>
    <t>穆平安</t>
  </si>
  <si>
    <t>12001830</t>
  </si>
  <si>
    <t>智能科学导论</t>
  </si>
  <si>
    <t>03348</t>
  </si>
  <si>
    <t>蒋念平</t>
  </si>
  <si>
    <t>12810150</t>
  </si>
  <si>
    <t>专业幻灯片制作与创意</t>
  </si>
  <si>
    <t>周四第6,7节{第5-12周}</t>
  </si>
  <si>
    <t>12100260</t>
  </si>
  <si>
    <t>专业课程设计</t>
  </si>
  <si>
    <t>2012级光电信息工程</t>
  </si>
  <si>
    <t>12100560</t>
  </si>
  <si>
    <t>专业综合技能实习</t>
  </si>
  <si>
    <t>06101</t>
  </si>
  <si>
    <t>蔡斌</t>
  </si>
  <si>
    <t>05794</t>
  </si>
  <si>
    <t>陈麟</t>
  </si>
  <si>
    <t>2012级通信工程</t>
  </si>
  <si>
    <t>2012级智能科学与技术</t>
  </si>
  <si>
    <t>2012级自动化</t>
  </si>
  <si>
    <t>2012级测控技术与仪器</t>
  </si>
  <si>
    <t>2012级电子信息工程</t>
  </si>
  <si>
    <t>2012级电气工程及其自动化</t>
  </si>
  <si>
    <t>16100220</t>
  </si>
  <si>
    <t>专业综合课程设计与实验</t>
  </si>
  <si>
    <t>一教250;一教250</t>
  </si>
  <si>
    <t>2014级电气工程及其自动化(工程),2012级电气工程及其自动化</t>
  </si>
  <si>
    <t>12003040</t>
  </si>
  <si>
    <t>自动化工程学导论</t>
  </si>
  <si>
    <t>申一教102</t>
  </si>
  <si>
    <t>12000862</t>
  </si>
  <si>
    <t>自动控制原理</t>
  </si>
  <si>
    <t>05892</t>
  </si>
  <si>
    <t>杨晖</t>
  </si>
  <si>
    <t>学期</t>
    <phoneticPr fontId="1" type="noConversion"/>
  </si>
  <si>
    <t>18000010</t>
  </si>
  <si>
    <t>ARM原理及应用</t>
  </si>
  <si>
    <t>05527</t>
  </si>
  <si>
    <t>副教授,副教授</t>
  </si>
  <si>
    <t>周一第6,7节{第1-16周}</t>
  </si>
  <si>
    <t>120E1190</t>
  </si>
  <si>
    <t>ASP.net网络开发与设计</t>
  </si>
  <si>
    <t>周六第3,4,5节{第1-16周}</t>
  </si>
  <si>
    <t>12001270</t>
  </si>
  <si>
    <t>CCD图像传感器技术</t>
  </si>
  <si>
    <t>周二第1,2节{第1-16周}</t>
  </si>
  <si>
    <t>一教246</t>
  </si>
  <si>
    <t>06231</t>
  </si>
  <si>
    <t>谷付星</t>
  </si>
  <si>
    <t>12810170</t>
  </si>
  <si>
    <t>Dream Weaver网页设计</t>
  </si>
  <si>
    <t>周三第10,11,12节{第1-11周}</t>
  </si>
  <si>
    <t>DSP系列实验</t>
  </si>
  <si>
    <t>周一第1,2节{第1-16周}</t>
  </si>
  <si>
    <t>一教332</t>
  </si>
  <si>
    <t>03170</t>
  </si>
  <si>
    <t>戴曙光</t>
  </si>
  <si>
    <t>18000022</t>
  </si>
  <si>
    <t>DSP原理及应用B</t>
  </si>
  <si>
    <t>05221</t>
  </si>
  <si>
    <t>张会林</t>
  </si>
  <si>
    <t>周一第8,9节{第1-16周}</t>
  </si>
  <si>
    <t>2014级电气工程及其自动化(工程)</t>
  </si>
  <si>
    <t>2012级电子信息科学与技术(中英合作)</t>
  </si>
  <si>
    <t>综合楼B区308</t>
  </si>
  <si>
    <t>18100010</t>
  </si>
  <si>
    <t>DSP原理及应用实验</t>
  </si>
  <si>
    <t>160E0340</t>
  </si>
  <si>
    <t>Java 程序设计A</t>
  </si>
  <si>
    <t>周六第6,7节{第1-16周};周六第8节{第1-16周}</t>
  </si>
  <si>
    <t>12001200</t>
  </si>
  <si>
    <t>JavaWeb应用开发技术</t>
  </si>
  <si>
    <t>周三第3,4,5节{第1-16周}</t>
  </si>
  <si>
    <t>18000030</t>
  </si>
  <si>
    <t>LabView</t>
  </si>
  <si>
    <t>周三第8,9节{第1-16周}</t>
  </si>
  <si>
    <t>16000040</t>
  </si>
  <si>
    <t>一教428</t>
  </si>
  <si>
    <t>18000051</t>
  </si>
  <si>
    <t>Matlab及系统仿真A</t>
  </si>
  <si>
    <t>周四第3,4,5节{第1-16周}</t>
  </si>
  <si>
    <t>18001030</t>
  </si>
  <si>
    <t>PLC技术及电气控制</t>
  </si>
  <si>
    <t>周五第1,2节{第1-16周}</t>
  </si>
  <si>
    <t>18001031</t>
  </si>
  <si>
    <t>PLC技术及电气控制A</t>
  </si>
  <si>
    <t>周一第3,4,5节{第1-16周}</t>
  </si>
  <si>
    <t>18100030</t>
  </si>
  <si>
    <t>PLC原理与应用实验</t>
  </si>
  <si>
    <t>周二第10,11,12节{第1-16周}</t>
  </si>
  <si>
    <t>三教317</t>
  </si>
  <si>
    <t>测控电路B</t>
  </si>
  <si>
    <t>05723</t>
  </si>
  <si>
    <t>瑚琦</t>
  </si>
  <si>
    <t>2012级电子科学与技术,2012级光电信息工程</t>
  </si>
  <si>
    <t>12100040</t>
  </si>
  <si>
    <t>测控电路系列实验</t>
  </si>
  <si>
    <t>12100050</t>
  </si>
  <si>
    <t>测控技术系列实验</t>
  </si>
  <si>
    <t>05658</t>
  </si>
  <si>
    <t>尚丽辉</t>
  </si>
  <si>
    <t>12000910</t>
  </si>
  <si>
    <t>测控系统通信网络</t>
  </si>
  <si>
    <t>05782</t>
  </si>
  <si>
    <t>副教授,讲师</t>
  </si>
  <si>
    <t>周五第3,4,5节{第1-16周}</t>
  </si>
  <si>
    <t>周三第3,4节{第1-16周};周五第6,7节{第1-16周|单周}</t>
  </si>
  <si>
    <t>申一教104;申一教104</t>
  </si>
  <si>
    <t>周二第3,4节{第1-16周};周四第6,7节{第1-16周|双周}</t>
  </si>
  <si>
    <t>申二教208;申二教208</t>
  </si>
  <si>
    <t>周二第1,2节{第1-16周};周四第6,7节{第1-16周|单周}</t>
  </si>
  <si>
    <t>申二教108;申二教108</t>
  </si>
  <si>
    <t>周一第1,2节{第1-16周};周三第6,7节{第1-16周|双周}</t>
  </si>
  <si>
    <t>申阶梯教室3</t>
  </si>
  <si>
    <t>申阶梯教室1</t>
  </si>
  <si>
    <t>周二第8,9节{第1-16周};周四第3,4节{第1-16周|双周}</t>
  </si>
  <si>
    <t>申阶梯教室2</t>
  </si>
  <si>
    <t>周二第3,4节{第1-16周};周四第8,9节{第1-16周|双周}</t>
  </si>
  <si>
    <t>三教212;三教212</t>
  </si>
  <si>
    <t>申二教308;申二教308</t>
  </si>
  <si>
    <t>周一第3,4节{第1-16周};周三第8,9节{第1-16周|双周}</t>
  </si>
  <si>
    <t>周二第1,2节{第1-16周};周四第6,7节{第1-16周|双周}</t>
  </si>
  <si>
    <t>周二第1,2节{第1-16周};周四第1,2节{第1-16周|双周}</t>
  </si>
  <si>
    <t>申二教310;申二教310</t>
  </si>
  <si>
    <t>周二第6,7节{第1-16周};周四第8,9节{第1-16周|双周}</t>
  </si>
  <si>
    <t>周二第3,4节{第1-16周};周四第8,9节{第1-16周|单周}</t>
  </si>
  <si>
    <t>周二第6,7节{第1-16周};周四第3,4节{第1-16周|单周}</t>
  </si>
  <si>
    <t>三教207;三教207</t>
  </si>
  <si>
    <t>周二第3,4,5节{第1-16周}</t>
  </si>
  <si>
    <t>综合楼B区105</t>
  </si>
  <si>
    <t>06044</t>
  </si>
  <si>
    <t>刘歌群</t>
  </si>
  <si>
    <t>周一第1,2节{第1-16周};周三第6,7节{第1-15周|单周}</t>
  </si>
  <si>
    <t>一教313;一教313</t>
  </si>
  <si>
    <t>一教237;一教237</t>
  </si>
  <si>
    <t>一教317;一教317</t>
  </si>
  <si>
    <t>12001800</t>
  </si>
  <si>
    <t>传感网络</t>
  </si>
  <si>
    <t>周三第3,4节{第1-16周}</t>
  </si>
  <si>
    <t>12001860</t>
  </si>
  <si>
    <t>传感网与物联网技术</t>
  </si>
  <si>
    <t>06395</t>
  </si>
  <si>
    <t>杨桂松</t>
  </si>
  <si>
    <t>电子信息创新实验基地</t>
  </si>
  <si>
    <t>12000140</t>
  </si>
  <si>
    <t>单片机原理及应用</t>
  </si>
  <si>
    <t>周二第3,4节{第1-16周};周四第8,9节{第1-16周}</t>
  </si>
  <si>
    <t>一教333;一教333</t>
  </si>
  <si>
    <t>2013级电子电气信息类</t>
  </si>
  <si>
    <t>一教337;一教337</t>
  </si>
  <si>
    <t>05379</t>
  </si>
  <si>
    <t>杨海马</t>
  </si>
  <si>
    <t>2013级测控技术与仪器,2013级电子信息工程,2013级通信工程,2013级电子科学与技术,2013级光电信息科学与工程,2013级计算机科学与技术,201</t>
  </si>
  <si>
    <t>周二第8,9节{第1-16周};周四第3,4节{第1-16周}</t>
  </si>
  <si>
    <t>一教405;一教405</t>
  </si>
  <si>
    <t>周三第1,2节{第1-16周};周五第1,2节{第1-16周}</t>
  </si>
  <si>
    <t>一教344;一教344</t>
  </si>
  <si>
    <t>12100690</t>
  </si>
  <si>
    <t>单片机原理课程设计</t>
  </si>
  <si>
    <t>周一第1,2节{第19-20周};周五第6,7节{第19-20周}</t>
  </si>
  <si>
    <t>三教213;三教213</t>
  </si>
  <si>
    <t>三教205;三教205</t>
  </si>
  <si>
    <t>12100700</t>
  </si>
  <si>
    <t>单片机原理实验</t>
  </si>
  <si>
    <t>18100130</t>
  </si>
  <si>
    <t>电工技能实习(2)</t>
  </si>
  <si>
    <t>周一第1,2节{第19-21周};周五第6,7节{第19-21周}</t>
  </si>
  <si>
    <t>一教113;一教113</t>
  </si>
  <si>
    <t>周三第10,11,12节{第4-16周}</t>
  </si>
  <si>
    <t>综合楼B区305</t>
  </si>
  <si>
    <t>2014级</t>
  </si>
  <si>
    <t>77</t>
  </si>
  <si>
    <t>周四第10,11,12节{第4-16周}</t>
  </si>
  <si>
    <t>综合楼B区405</t>
  </si>
  <si>
    <t>18000220</t>
  </si>
  <si>
    <t>周四第6,7节{第1-16周}</t>
  </si>
  <si>
    <t>18000241</t>
  </si>
  <si>
    <t>电力电子技术A</t>
  </si>
  <si>
    <t>周二第6,7节{第1-16周};周四第1,2节{第1-15周|单周}</t>
  </si>
  <si>
    <t>18100170</t>
  </si>
  <si>
    <t>18100180</t>
  </si>
  <si>
    <t>电力拖动自动控制实验</t>
  </si>
  <si>
    <t>05827</t>
  </si>
  <si>
    <t>刘子龙</t>
  </si>
  <si>
    <t>18000250</t>
  </si>
  <si>
    <t>电力拖动自动控制系统</t>
  </si>
  <si>
    <t>综合楼B区304</t>
  </si>
  <si>
    <t>一教305</t>
  </si>
  <si>
    <t>12001500</t>
  </si>
  <si>
    <t>电力系统继电保护</t>
  </si>
  <si>
    <t>12001310</t>
  </si>
  <si>
    <t>电力系统谐波与无功补偿</t>
  </si>
  <si>
    <t>12100630</t>
  </si>
  <si>
    <t>电力系统综合实验</t>
  </si>
  <si>
    <t>周一第1,2节{第1-16周};周三第6,7节{第1-16周}</t>
  </si>
  <si>
    <t>申一教408;申一教408</t>
  </si>
  <si>
    <t>2014级测控技术与仪器</t>
  </si>
  <si>
    <t>周一第6,7节{第1-16周};周三第1,2节{第1-16周}</t>
  </si>
  <si>
    <t>申二教408;申二教408</t>
  </si>
  <si>
    <t>申阶梯教室3;申阶梯教室3</t>
  </si>
  <si>
    <t>申阶梯教室1;申阶梯教室1</t>
  </si>
  <si>
    <t>申二教508;申二教508</t>
  </si>
  <si>
    <t>2014级通信工程</t>
  </si>
  <si>
    <t>综合楼B区201</t>
  </si>
  <si>
    <t>12002610</t>
  </si>
  <si>
    <t>电路原理(英)</t>
  </si>
  <si>
    <t>申二教104;申二教104</t>
  </si>
  <si>
    <t>周五第6,7节{第1-16周}</t>
  </si>
  <si>
    <t>18100210</t>
  </si>
  <si>
    <t>05085</t>
  </si>
  <si>
    <t>熊晓君</t>
  </si>
  <si>
    <t>18100220</t>
  </si>
  <si>
    <t>电子系统设计实训(1)</t>
  </si>
  <si>
    <t>05692</t>
  </si>
  <si>
    <t>张学典</t>
  </si>
  <si>
    <t>三教212</t>
  </si>
  <si>
    <t>三教216</t>
  </si>
  <si>
    <t>12000190</t>
  </si>
  <si>
    <t>多媒体通信</t>
  </si>
  <si>
    <t>周二第6,7节{第1-16周}</t>
  </si>
  <si>
    <t>一教216</t>
  </si>
  <si>
    <t>12001940</t>
  </si>
  <si>
    <t>高电压工程</t>
  </si>
  <si>
    <t>教学楼201</t>
  </si>
  <si>
    <t>12000210</t>
  </si>
  <si>
    <t>高频电子技术</t>
  </si>
  <si>
    <t>12000221</t>
  </si>
  <si>
    <t>工程测试技术(双语)B</t>
  </si>
  <si>
    <t>05543</t>
  </si>
  <si>
    <t>张轩雄</t>
  </si>
  <si>
    <t>研究员</t>
  </si>
  <si>
    <t>一教336</t>
  </si>
  <si>
    <t>一教317</t>
  </si>
  <si>
    <t>工程光学系列实验</t>
  </si>
  <si>
    <t>18100260</t>
  </si>
  <si>
    <t>工程实践训练(1)</t>
  </si>
  <si>
    <t>18000400</t>
  </si>
  <si>
    <t>供电技术</t>
  </si>
  <si>
    <t>05679</t>
  </si>
  <si>
    <t>12001510</t>
  </si>
  <si>
    <t>骨干网络技术</t>
  </si>
  <si>
    <t>05529</t>
  </si>
  <si>
    <t>邬春学</t>
  </si>
  <si>
    <t>周一第1,2节{第1-8周};周三第6,7节{第1-8周}</t>
  </si>
  <si>
    <t>12000270</t>
  </si>
  <si>
    <t>光电测控技术</t>
  </si>
  <si>
    <t>12001570</t>
  </si>
  <si>
    <t>光电器件原理与应用</t>
  </si>
  <si>
    <t>三教113</t>
  </si>
  <si>
    <t>12000300</t>
  </si>
  <si>
    <t>光电信息技术</t>
  </si>
  <si>
    <t>周三第1,2节{第1-16周}</t>
  </si>
  <si>
    <t>一教346</t>
  </si>
  <si>
    <t>12100140</t>
  </si>
  <si>
    <t>光电信息技术系列实验</t>
  </si>
  <si>
    <t>12000320</t>
  </si>
  <si>
    <t>光电子学(双语)</t>
  </si>
  <si>
    <t>12000340</t>
  </si>
  <si>
    <t>光通信技术</t>
  </si>
  <si>
    <t>一教427</t>
  </si>
  <si>
    <t>一教237</t>
  </si>
  <si>
    <t>12100160</t>
  </si>
  <si>
    <t>光通信原理与技术系列实验</t>
  </si>
  <si>
    <t>12000350</t>
  </si>
  <si>
    <t>光纤传感技术</t>
  </si>
  <si>
    <t>06060</t>
  </si>
  <si>
    <t>陶春先</t>
  </si>
  <si>
    <t>12000370</t>
  </si>
  <si>
    <t>光学信息技术</t>
  </si>
  <si>
    <t>周四第1,2节{第1-16周}</t>
  </si>
  <si>
    <t>一教217</t>
  </si>
  <si>
    <t>12000890</t>
  </si>
  <si>
    <t>光学与光电子薄膜技术</t>
  </si>
  <si>
    <t>周三第6,7节{第1-16周}</t>
  </si>
  <si>
    <t>12001070</t>
  </si>
  <si>
    <t>过程控制系统及装置</t>
  </si>
  <si>
    <t>05765</t>
  </si>
  <si>
    <t>王亚刚</t>
  </si>
  <si>
    <t>18100290</t>
  </si>
  <si>
    <t>过程控制系统实验</t>
  </si>
  <si>
    <t>12100590</t>
  </si>
  <si>
    <t>机电控制系统实训</t>
  </si>
  <si>
    <t>12000400</t>
  </si>
  <si>
    <t>机器人测控技术</t>
  </si>
  <si>
    <t>周五第3,4节{第1-16周}</t>
  </si>
  <si>
    <t>周一第3,4节{第1-16周}</t>
  </si>
  <si>
    <t>12001440</t>
  </si>
  <si>
    <t>机器视觉技术及应用</t>
  </si>
  <si>
    <t>周二第1,2节{第1-16周};周四第6,7节{第1-15周|单周}</t>
  </si>
  <si>
    <t>12100410</t>
  </si>
  <si>
    <t>机器视觉综合实践</t>
  </si>
  <si>
    <t>周一第1,2节{第19-19周|单周};周五第6,7节{第19-19周|单周}</t>
  </si>
  <si>
    <t>一教136;一教136</t>
  </si>
  <si>
    <t>12000421</t>
  </si>
  <si>
    <t>集成电路工艺技术(双语)A</t>
  </si>
  <si>
    <t>讲师,教授</t>
  </si>
  <si>
    <t>12000420</t>
  </si>
  <si>
    <t>集成电路制造技术(英)</t>
  </si>
  <si>
    <t>周四第8,9节{第1-16周}</t>
  </si>
  <si>
    <t>一教236</t>
  </si>
  <si>
    <t>周四第10,11,12节{第1-6周}</t>
  </si>
  <si>
    <t>12000430</t>
  </si>
  <si>
    <t>计算机辅助光学设计</t>
  </si>
  <si>
    <t>18000473</t>
  </si>
  <si>
    <t>计算机控制技术C</t>
  </si>
  <si>
    <t>2012级智能科学与技术,2014级印刷工程(工程),2012级印刷工程</t>
  </si>
  <si>
    <t>18100300</t>
  </si>
  <si>
    <t>计算机控制技术实验</t>
  </si>
  <si>
    <t>120E1780</t>
  </si>
  <si>
    <t>计算机网络</t>
  </si>
  <si>
    <t>周五第10,11,12节{第1-16周}</t>
  </si>
  <si>
    <t>12001780</t>
  </si>
  <si>
    <t>03919</t>
  </si>
  <si>
    <t>陈家琪</t>
  </si>
  <si>
    <t>周三第1,2节{第1-16周};周五第6,7节{第1-15周|单周}</t>
  </si>
  <si>
    <t>2013级测控技术与仪器,2013级电子信息工程,2013级通信工程,2013级电子科学与技术,2013级智能科学与技术,2013级电子电气信息类,2013级网</t>
  </si>
  <si>
    <t>12100570</t>
  </si>
  <si>
    <t>计算机网络实验</t>
  </si>
  <si>
    <t>18000480</t>
  </si>
  <si>
    <t>2012级智能科学与技术,2012级电子科学与技术</t>
  </si>
  <si>
    <t>160E0180</t>
  </si>
  <si>
    <t>计算机组成与系统结构</t>
  </si>
  <si>
    <t>03805</t>
  </si>
  <si>
    <t>邵清</t>
  </si>
  <si>
    <t>周六第1,2节{第1-16周};周六第3,4节{第1-16周}</t>
  </si>
  <si>
    <t>12002080</t>
  </si>
  <si>
    <t>一教400;一教400</t>
  </si>
  <si>
    <t>12100400</t>
  </si>
  <si>
    <t>计算机组成与系统结构实验</t>
  </si>
  <si>
    <t>16000191</t>
  </si>
  <si>
    <t>接口与通讯技术A</t>
  </si>
  <si>
    <t>周二第3,4节{第1-16周};周四第8,9节{第1-15周|单周}</t>
  </si>
  <si>
    <t>三教219;三教219</t>
  </si>
  <si>
    <t>12000450</t>
  </si>
  <si>
    <t>可编程控制技术</t>
  </si>
  <si>
    <t>12000460</t>
  </si>
  <si>
    <t>可靠性技术基础</t>
  </si>
  <si>
    <t>12001820</t>
  </si>
  <si>
    <t>控制科学与工程前沿专题</t>
  </si>
  <si>
    <t>讲师,教授,副教授,教授,讲师</t>
  </si>
  <si>
    <t>12100190</t>
  </si>
  <si>
    <t>控制系统CAD(MATLAB)</t>
  </si>
  <si>
    <t>12000480</t>
  </si>
  <si>
    <t>2.5</t>
  </si>
  <si>
    <t>一教313</t>
  </si>
  <si>
    <t>12002060</t>
  </si>
  <si>
    <t>三教105;三教105</t>
  </si>
  <si>
    <t>2013级生物医学工程,2013级食品科学与工程,2013级医学信息工程,2013级医学影像技术,2013级食品质量与安全</t>
  </si>
  <si>
    <t>周二第3,4节{第1-16周};周四第6,7节{第1-16周}</t>
  </si>
  <si>
    <t>一教446;一教446</t>
  </si>
  <si>
    <t>2013级通信工程,2013级电子科学与技术,2013级光电信息科学与工程,2013级计算机科学与技术,2013级网络工程,2013级智能科学与技术</t>
  </si>
  <si>
    <t>一教301;一教301</t>
  </si>
  <si>
    <t>2013级假肢矫形工程,2013级制药工程</t>
  </si>
  <si>
    <t>一教305;一教305</t>
  </si>
  <si>
    <t>2013级生物医学工程类</t>
  </si>
  <si>
    <t>2013级应用物理学,2013级食品科学与工程类</t>
  </si>
  <si>
    <t>周二第6,7节{第1-16周};周四第3,4节{第1-16周}</t>
  </si>
  <si>
    <t>2013级测控技术与仪器,2013级电子信息工程,2013级电子电气信息类,2013级自动化,2013级电气工程及其自动化</t>
  </si>
  <si>
    <t>周二第6,7节{第1-16周};周四第1,2节{第1-16周}</t>
  </si>
  <si>
    <t>周二第1,2节{第1-16周};周四第6,7节{第1-16周}</t>
  </si>
  <si>
    <t>综合楼B区101</t>
  </si>
  <si>
    <t>16000270</t>
  </si>
  <si>
    <t>18000570</t>
  </si>
  <si>
    <t>05212</t>
  </si>
  <si>
    <t>简献忠</t>
  </si>
  <si>
    <t>16100070</t>
  </si>
  <si>
    <t>嵌入式系统课程设计</t>
  </si>
  <si>
    <t>嵌入式系统系列实验</t>
  </si>
  <si>
    <t>16000740</t>
  </si>
  <si>
    <t>人工智能导论</t>
  </si>
  <si>
    <t>12001210</t>
  </si>
  <si>
    <t>软件测试技术与软件质量</t>
  </si>
  <si>
    <t>160E0290</t>
  </si>
  <si>
    <t>16000300</t>
  </si>
  <si>
    <t>软件协同设计</t>
  </si>
  <si>
    <t>综合楼B区208</t>
  </si>
  <si>
    <t>16100080</t>
  </si>
  <si>
    <t>软件协同设计课程设计</t>
  </si>
  <si>
    <t>周一第6,7节{第19-20周};周五第1,2节{第19-20周}</t>
  </si>
  <si>
    <t>一教332;一教332</t>
  </si>
  <si>
    <t>12810080</t>
  </si>
  <si>
    <t>数据处理系统的应用</t>
  </si>
  <si>
    <t>周一第10,11,12节{第10-15周}</t>
  </si>
  <si>
    <t>12810090</t>
  </si>
  <si>
    <t>数据分析与管理</t>
  </si>
  <si>
    <t>周二第10,11,12节{第1-6周}</t>
  </si>
  <si>
    <t>12000561</t>
  </si>
  <si>
    <t>数据结构A</t>
  </si>
  <si>
    <t>一教233;一教233</t>
  </si>
  <si>
    <t>一教236;一教236</t>
  </si>
  <si>
    <t>01820</t>
  </si>
  <si>
    <t>邓桂英</t>
  </si>
  <si>
    <t>一教232;一教232</t>
  </si>
  <si>
    <t>12000560</t>
  </si>
  <si>
    <t>数据结构B</t>
  </si>
  <si>
    <t>三教112</t>
  </si>
  <si>
    <t>2013级测控技术与仪器,2013级电子科学与技术,2013级通信工程,2013级电子信息工程</t>
  </si>
  <si>
    <t>36</t>
  </si>
  <si>
    <t>2013级智能科学与技术,2013级计算机科学与技术,2013级网络工程,2013级电子电气信息类,2013级自动化,2013级光电信息科学与工程,2013级电</t>
  </si>
  <si>
    <t>12101030</t>
  </si>
  <si>
    <t>数据结构课程设计</t>
  </si>
  <si>
    <t>一教132;一教132</t>
  </si>
  <si>
    <t>周四第10,11,12节{第1-16周}</t>
  </si>
  <si>
    <t>12810300</t>
  </si>
  <si>
    <t>数据库系统及应用(英)</t>
  </si>
  <si>
    <t>综合楼B区204</t>
  </si>
  <si>
    <t>申二教204</t>
  </si>
  <si>
    <t>2014级数学与应用数学</t>
  </si>
  <si>
    <t>申二教310</t>
  </si>
  <si>
    <t>2014级应用化学</t>
  </si>
  <si>
    <t>申二教203</t>
  </si>
  <si>
    <t>2014级应用物理学</t>
  </si>
  <si>
    <t>12002070</t>
  </si>
  <si>
    <t>数字电子技术</t>
  </si>
  <si>
    <t>2013级电子电气信息类,2013级生物医学工程,2013级医学影像技术,2013级食品质量与安全,2013级食品科学与工程</t>
  </si>
  <si>
    <t>一教450;一教450</t>
  </si>
  <si>
    <t>2013级医学信息工程,2013级电子电气信息类</t>
  </si>
  <si>
    <t>一教350;一教350</t>
  </si>
  <si>
    <t>2013级通信工程,2013级电子科学与技术,2013级光电信息科学与工程,2013级计算机科学与技术,2013级智能科学与技术</t>
  </si>
  <si>
    <t>周二第8,9节{第1-16周};周四第3,4节{第1-15周|单周}</t>
  </si>
  <si>
    <t>2013级食品科学与工程类</t>
  </si>
  <si>
    <t>2013级测控技术与仪器,2013级电子信息工程,2013级自动化,2013级电气工程及其自动化,2013级网络工程</t>
  </si>
  <si>
    <t>12000580</t>
  </si>
  <si>
    <t>数字图像处理</t>
  </si>
  <si>
    <t>周二第3,4节{第1-16周}</t>
  </si>
  <si>
    <t>周四第3,4节{第1-16周}</t>
  </si>
  <si>
    <t>一教136</t>
  </si>
  <si>
    <t>12000610</t>
  </si>
  <si>
    <t>数字移动通信</t>
  </si>
  <si>
    <t>16000350</t>
  </si>
  <si>
    <t>12000620</t>
  </si>
  <si>
    <t>通信电子线路</t>
  </si>
  <si>
    <t>三教114</t>
  </si>
  <si>
    <t>12100750</t>
  </si>
  <si>
    <t>通信工程专业课程设计</t>
  </si>
  <si>
    <t>12001110</t>
  </si>
  <si>
    <t>通信网络基础</t>
  </si>
  <si>
    <t>12100480</t>
  </si>
  <si>
    <t>通讯原理实验</t>
  </si>
  <si>
    <t>12001880</t>
  </si>
  <si>
    <t>网络安全</t>
  </si>
  <si>
    <t>05956</t>
  </si>
  <si>
    <t>卢菁</t>
  </si>
  <si>
    <t>12100650</t>
  </si>
  <si>
    <t>网络安全防范综合课程设计</t>
  </si>
  <si>
    <t>16000550</t>
  </si>
  <si>
    <t>网络分析与测试</t>
  </si>
  <si>
    <t>12001890</t>
  </si>
  <si>
    <t>网络工程</t>
  </si>
  <si>
    <t>12100210</t>
  </si>
  <si>
    <t>网络工程系列实验</t>
  </si>
  <si>
    <t>12001900</t>
  </si>
  <si>
    <t>网络管理</t>
  </si>
  <si>
    <t>12100680</t>
  </si>
  <si>
    <t>网络运行与维护综合训练</t>
  </si>
  <si>
    <t>一教116;一教116</t>
  </si>
  <si>
    <t>周二第6,7节{第1-16周};周二第8节{第1-16周}</t>
  </si>
  <si>
    <t>三教203;三教203</t>
  </si>
  <si>
    <t>周一第6,7节{第1-16周};周一第8节{第1-16周}</t>
  </si>
  <si>
    <t>12001100</t>
  </si>
  <si>
    <t>微波与天线</t>
  </si>
  <si>
    <t>12000681</t>
  </si>
  <si>
    <t>微机原理及应用</t>
  </si>
  <si>
    <t>12100220</t>
  </si>
  <si>
    <t>微机原理课程设计</t>
  </si>
  <si>
    <t>12100231</t>
  </si>
  <si>
    <t>微机原理实验</t>
  </si>
  <si>
    <t>12000690</t>
  </si>
  <si>
    <t>卫星通信</t>
  </si>
  <si>
    <t>16000541</t>
  </si>
  <si>
    <t>无线通信网络A</t>
  </si>
  <si>
    <t>18000780</t>
  </si>
  <si>
    <t>系统的计算机仿真技术</t>
  </si>
  <si>
    <t>12000731</t>
  </si>
  <si>
    <t>信号与系统</t>
  </si>
  <si>
    <t>周三第6,7节{第1-16周};周五第1,2节{第2-16周|双周}</t>
  </si>
  <si>
    <t>一教100;一教144</t>
  </si>
  <si>
    <t>周三第6,7节{第1-16周};周五第1,2节{第1-15周|单周}</t>
  </si>
  <si>
    <t>00847</t>
  </si>
  <si>
    <t>何建忠</t>
  </si>
  <si>
    <t>一教336;一教336</t>
  </si>
  <si>
    <t>12000733</t>
  </si>
  <si>
    <t>12100240</t>
  </si>
  <si>
    <t>信号与系统实验</t>
  </si>
  <si>
    <t>12000740</t>
  </si>
  <si>
    <t>信息传输与交换技术</t>
  </si>
  <si>
    <t>12000761</t>
  </si>
  <si>
    <t>信息工程网络(双语)</t>
  </si>
  <si>
    <t>16000770</t>
  </si>
  <si>
    <t>虚拟现实技术</t>
  </si>
  <si>
    <t>12000800</t>
  </si>
  <si>
    <t>虚拟仪器技术</t>
  </si>
  <si>
    <t>12000810</t>
  </si>
  <si>
    <t>移动通信</t>
  </si>
  <si>
    <t>2012级自动化,2012级测控技术与仪器</t>
  </si>
  <si>
    <t>12001430</t>
  </si>
  <si>
    <t>智能检测技术与系统</t>
  </si>
  <si>
    <t>12100420</t>
  </si>
  <si>
    <t>智能检测综合实践</t>
  </si>
  <si>
    <t>周一第1,2节{第20-20周|双周};周五第6,7节{第20-20周|双周}</t>
  </si>
  <si>
    <t>12001490</t>
  </si>
  <si>
    <t>智能决策支持系统</t>
  </si>
  <si>
    <t>18000910</t>
  </si>
  <si>
    <t>智能控制</t>
  </si>
  <si>
    <t>12001450</t>
  </si>
  <si>
    <t>智能信息处理</t>
  </si>
  <si>
    <t>12100370</t>
  </si>
  <si>
    <t>专业创新设计与实训</t>
  </si>
  <si>
    <t>12100280</t>
  </si>
  <si>
    <t>专业系列实验(通信)</t>
  </si>
  <si>
    <t>12100290</t>
  </si>
  <si>
    <t>专业系列实验(网络)</t>
  </si>
  <si>
    <t>12000850</t>
  </si>
  <si>
    <t>自动测试系统集成技术</t>
  </si>
  <si>
    <t>一教233</t>
  </si>
  <si>
    <t>2013级电子科学与技术,2013级智能科学与技术,2013级计算机科学与技术,2013级电子电气信息类,2013级电气工程及其自动化,2013级自动化,201</t>
  </si>
  <si>
    <t>2013级测控技术与仪器,2013级电子电气信息类,2013级电子信息工程</t>
  </si>
  <si>
    <t>05334</t>
  </si>
  <si>
    <t>教授,副教授</t>
  </si>
  <si>
    <t>隋国荣</t>
  </si>
  <si>
    <t>2013级电子电气信息类,2013级通信工程</t>
  </si>
  <si>
    <t>12000863</t>
  </si>
  <si>
    <t>自动控制原理C</t>
  </si>
  <si>
    <t>12100300</t>
  </si>
  <si>
    <t>自动控制原理实验</t>
  </si>
  <si>
    <t>18100420</t>
  </si>
  <si>
    <t>自控原理系列实验</t>
  </si>
  <si>
    <t>12001480</t>
  </si>
  <si>
    <t>自然语言理解</t>
  </si>
  <si>
    <t>15-16（1）</t>
    <phoneticPr fontId="1" type="noConversion"/>
  </si>
  <si>
    <t>14-15（2）</t>
    <phoneticPr fontId="1" type="noConversion"/>
  </si>
  <si>
    <t>理论教学</t>
    <phoneticPr fontId="1" type="noConversion"/>
  </si>
  <si>
    <t>j2</t>
    <phoneticPr fontId="1" type="noConversion"/>
  </si>
  <si>
    <t>j3</t>
    <phoneticPr fontId="1" type="noConversion"/>
  </si>
  <si>
    <t>理论工作量</t>
    <phoneticPr fontId="1" type="noConversion"/>
  </si>
  <si>
    <t>毕业设计工作量</t>
    <phoneticPr fontId="1" type="noConversion"/>
  </si>
  <si>
    <t>大学生创新项目</t>
    <phoneticPr fontId="1" type="noConversion"/>
  </si>
  <si>
    <t>学术导师补贴工作量</t>
    <phoneticPr fontId="1" type="noConversion"/>
  </si>
  <si>
    <t>总工作量</t>
    <phoneticPr fontId="1" type="noConversion"/>
  </si>
  <si>
    <t>选课人数(s)</t>
    <phoneticPr fontId="1" type="noConversion"/>
  </si>
  <si>
    <t>理论学时(j1)</t>
    <phoneticPr fontId="1" type="noConversion"/>
  </si>
  <si>
    <t>学分（j4）</t>
    <phoneticPr fontId="1" type="noConversion"/>
  </si>
  <si>
    <t>实验教学学时(j1)</t>
    <phoneticPr fontId="1" type="noConversion"/>
  </si>
  <si>
    <t>实验工作量（含课内、独立）or课程设计</t>
    <phoneticPr fontId="1" type="noConversion"/>
  </si>
  <si>
    <t>Android云编译器的设计和实现</t>
  </si>
  <si>
    <t>基于个性化分析技术的学习平台</t>
  </si>
  <si>
    <t>机器视觉地面识别系统开发</t>
  </si>
  <si>
    <t>全光希尔伯特变换的研究</t>
  </si>
  <si>
    <t>一种利用太赫兹波检测肿瘤细胞特性的装置</t>
  </si>
  <si>
    <t>多相交错并联功率因数校正器的研究</t>
  </si>
  <si>
    <t>基于LabView的工业风机模拟测试软件设计</t>
  </si>
  <si>
    <t>基于光纤位移传感器的光功率探测式钢丝绳毛刺检测系统</t>
  </si>
  <si>
    <t>基于褶皱光栅的太赫兹带阻滤波器</t>
  </si>
  <si>
    <t>泥石流和滑坡灾害的自组织临界性研究</t>
  </si>
  <si>
    <t>基于滑模积分控制的逆变器研究</t>
  </si>
  <si>
    <t xml:space="preserve">基于实时帧图像智能分割检索的水果快速识别APP软件  </t>
  </si>
  <si>
    <t>基于RFID的门禁系统</t>
  </si>
  <si>
    <t>基于Labview的复杂网络传播模拟软件</t>
  </si>
  <si>
    <t>地空联动系统（空中飞行器）</t>
  </si>
  <si>
    <t>便携式FPGA远程程序升级仪研制</t>
  </si>
  <si>
    <t>基于高斯模型的车辆检测系统</t>
  </si>
  <si>
    <t>基于Arduino的多功能智能车研发</t>
  </si>
  <si>
    <t>校园3D打印吧</t>
  </si>
  <si>
    <t>冯磊</t>
  </si>
  <si>
    <t>基于LLC的开关电源设计</t>
  </si>
  <si>
    <t>一种检测太赫兹波二维电场幅度和频率相位分布的装置和方法</t>
  </si>
  <si>
    <t>基于Zigbee技术的高压电缆沟温度检测系统设计与开发</t>
  </si>
  <si>
    <t>基于.NET的高校旧物网络交易平台开发</t>
  </si>
  <si>
    <t>智慧家居远程监测控制系统</t>
  </si>
  <si>
    <t>LLE 在图像检索中的应用</t>
  </si>
  <si>
    <t>智能学习辅导机器人</t>
  </si>
  <si>
    <t>集装箱温度控制器设计</t>
  </si>
  <si>
    <t>基于单片机的复杂网络节点演示器开发</t>
  </si>
  <si>
    <t>基于Big Data大学生贴身营养小助手</t>
  </si>
  <si>
    <t>旋转对称三角传感器光学设计的研究</t>
  </si>
  <si>
    <t>彼佑少儿财商教育</t>
  </si>
  <si>
    <t>无声鼠标的点击声模拟软件</t>
  </si>
  <si>
    <t>基于智能计算的校园学生信息服务平台</t>
  </si>
  <si>
    <t xml:space="preserve">电弧故障检测系统研究 </t>
  </si>
  <si>
    <t>地空联动系统（小车）</t>
  </si>
  <si>
    <t>全数字化位置随动系统设计与开发</t>
  </si>
  <si>
    <t xml:space="preserve">陈杰 </t>
  </si>
  <si>
    <t xml:space="preserve">陈勤妙 </t>
  </si>
  <si>
    <t xml:space="preserve">魏赟 </t>
  </si>
  <si>
    <t xml:space="preserve">陈家琪 </t>
  </si>
  <si>
    <t xml:space="preserve">龚如宾 </t>
  </si>
  <si>
    <t xml:space="preserve">韩森 </t>
  </si>
  <si>
    <t xml:space="preserve">刘丛 </t>
  </si>
  <si>
    <t xml:space="preserve">宋梁 </t>
  </si>
  <si>
    <t xml:space="preserve">汪伟 </t>
  </si>
  <si>
    <t xml:space="preserve">艾均 </t>
  </si>
  <si>
    <t xml:space="preserve">韩韧 </t>
  </si>
  <si>
    <t xml:space="preserve">裴颂文 </t>
  </si>
  <si>
    <t xml:space="preserve">苏凡军 </t>
  </si>
  <si>
    <t xml:space="preserve">孙国强 </t>
  </si>
  <si>
    <t xml:space="preserve">佟国香 </t>
  </si>
  <si>
    <t xml:space="preserve">王海凤 </t>
  </si>
  <si>
    <t xml:space="preserve">杨永才 </t>
  </si>
  <si>
    <t xml:space="preserve">张幸 </t>
  </si>
  <si>
    <t xml:space="preserve">耿滔 </t>
  </si>
  <si>
    <t xml:space="preserve">李建杰 </t>
  </si>
  <si>
    <t xml:space="preserve">唐春晖 </t>
  </si>
  <si>
    <t xml:space="preserve">许键 </t>
  </si>
  <si>
    <t xml:space="preserve">杨桂松 </t>
  </si>
  <si>
    <t xml:space="preserve">左小五 </t>
  </si>
  <si>
    <t xml:space="preserve">邓桂英 </t>
  </si>
  <si>
    <t xml:space="preserve">瑚琦 </t>
  </si>
  <si>
    <t xml:space="preserve">黄义萍 </t>
  </si>
  <si>
    <t xml:space="preserve">简献忠 </t>
  </si>
  <si>
    <t xml:space="preserve">蒋林华 </t>
  </si>
  <si>
    <t xml:space="preserve">金晅宏  </t>
  </si>
  <si>
    <t xml:space="preserve">邵清 </t>
  </si>
  <si>
    <t xml:space="preserve">沈昱明 </t>
  </si>
  <si>
    <t xml:space="preserve">张荣福 </t>
  </si>
  <si>
    <t xml:space="preserve">张薇 </t>
  </si>
  <si>
    <t xml:space="preserve">张伟 </t>
  </si>
  <si>
    <t xml:space="preserve">张轩雄 </t>
  </si>
  <si>
    <t xml:space="preserve">何建忠 </t>
  </si>
  <si>
    <t xml:space="preserve">尚丽辉 </t>
  </si>
  <si>
    <t xml:space="preserve">苏湛 </t>
  </si>
  <si>
    <t xml:space="preserve">汪正祥 </t>
  </si>
  <si>
    <t xml:space="preserve">肖儿良 </t>
  </si>
  <si>
    <t xml:space="preserve">张凤登 </t>
  </si>
  <si>
    <t xml:space="preserve">肖建力 </t>
  </si>
  <si>
    <t xml:space="preserve">于莲芝 </t>
  </si>
  <si>
    <t xml:space="preserve">臧小飞 </t>
  </si>
  <si>
    <t xml:space="preserve">赵海燕 </t>
  </si>
  <si>
    <t xml:space="preserve">傅迎华 </t>
  </si>
  <si>
    <t xml:space="preserve">胡春燕 </t>
  </si>
  <si>
    <t xml:space="preserve">黄元申 </t>
  </si>
  <si>
    <t xml:space="preserve">刘亚 </t>
  </si>
  <si>
    <t xml:space="preserve">卢菁 </t>
  </si>
  <si>
    <t xml:space="preserve">隋国荣 </t>
  </si>
  <si>
    <t xml:space="preserve">孙红 </t>
  </si>
  <si>
    <t xml:space="preserve">陶春先 </t>
  </si>
  <si>
    <t xml:space="preserve">万新军 </t>
  </si>
  <si>
    <t xml:space="preserve">王琦 </t>
  </si>
  <si>
    <t xml:space="preserve">邬春学 </t>
  </si>
  <si>
    <t xml:space="preserve">张玲 </t>
  </si>
  <si>
    <t xml:space="preserve">周美娇 </t>
  </si>
  <si>
    <t xml:space="preserve">周小伟 </t>
  </si>
  <si>
    <t xml:space="preserve">蔡斌 </t>
  </si>
  <si>
    <t xml:space="preserve">曹民 </t>
  </si>
  <si>
    <t xml:space="preserve">常敏 </t>
  </si>
  <si>
    <t xml:space="preserve">陈国平 </t>
  </si>
  <si>
    <t xml:space="preserve">陈青 </t>
  </si>
  <si>
    <t xml:space="preserve">陈胜 </t>
  </si>
  <si>
    <t xml:space="preserve">陈玮 </t>
  </si>
  <si>
    <t xml:space="preserve">戴博 </t>
  </si>
  <si>
    <t xml:space="preserve">付东翔 </t>
  </si>
  <si>
    <t xml:space="preserve">谷付星 </t>
  </si>
  <si>
    <t xml:space="preserve">郭汉明 </t>
  </si>
  <si>
    <t xml:space="preserve">郝强 </t>
  </si>
  <si>
    <t xml:space="preserve">洪瑞金 </t>
  </si>
  <si>
    <t xml:space="preserve">侯文 </t>
  </si>
  <si>
    <t xml:space="preserve">黄影平 </t>
  </si>
  <si>
    <t xml:space="preserve">江旻珊 </t>
  </si>
  <si>
    <t xml:space="preserve">蒋念平 </t>
  </si>
  <si>
    <t xml:space="preserve">巨志勇 </t>
  </si>
  <si>
    <t xml:space="preserve">李琳 </t>
  </si>
  <si>
    <t xml:space="preserve">李振庆 </t>
  </si>
  <si>
    <t xml:space="preserve">梁斌明 </t>
  </si>
  <si>
    <t xml:space="preserve">马立新 </t>
  </si>
  <si>
    <t xml:space="preserve">彭润玲 </t>
  </si>
  <si>
    <t xml:space="preserve">彭滟 </t>
  </si>
  <si>
    <t xml:space="preserve">钱建秋 </t>
  </si>
  <si>
    <t xml:space="preserve">盛斌 </t>
  </si>
  <si>
    <t xml:space="preserve">施展 </t>
  </si>
  <si>
    <t xml:space="preserve">孙玉国 </t>
  </si>
  <si>
    <t xml:space="preserve">杨波 </t>
  </si>
  <si>
    <t xml:space="preserve">杨晶东 </t>
  </si>
  <si>
    <t xml:space="preserve">张刚 </t>
  </si>
  <si>
    <t xml:space="preserve">陈抱雪 </t>
  </si>
  <si>
    <t xml:space="preserve">陈克坚 </t>
  </si>
  <si>
    <t xml:space="preserve">陈庆奎 </t>
  </si>
  <si>
    <t xml:space="preserve">陈晓荣 </t>
  </si>
  <si>
    <t xml:space="preserve">高丽萍 </t>
  </si>
  <si>
    <t xml:space="preserve">韩彦芳 </t>
  </si>
  <si>
    <t xml:space="preserve">侯俊 </t>
  </si>
  <si>
    <t xml:space="preserve">胡德敏 </t>
  </si>
  <si>
    <t xml:space="preserve">华云松 </t>
  </si>
  <si>
    <t xml:space="preserve">霍欢 </t>
  </si>
  <si>
    <t xml:space="preserve">贾宏志 </t>
  </si>
  <si>
    <t xml:space="preserve">江艳霞 </t>
  </si>
  <si>
    <t xml:space="preserve">焦新兵 </t>
  </si>
  <si>
    <t xml:space="preserve">李锐 </t>
  </si>
  <si>
    <t xml:space="preserve">李瑞祥 </t>
  </si>
  <si>
    <t xml:space="preserve">李湘宁 </t>
  </si>
  <si>
    <t xml:space="preserve">李烨 </t>
  </si>
  <si>
    <t xml:space="preserve">李孜 </t>
  </si>
  <si>
    <t xml:space="preserve">刘歌群 </t>
  </si>
  <si>
    <t xml:space="preserve">刘牮 </t>
  </si>
  <si>
    <t xml:space="preserve">刘子龙 </t>
  </si>
  <si>
    <t xml:space="preserve">毛倩 </t>
  </si>
  <si>
    <t xml:space="preserve">穆平安 </t>
  </si>
  <si>
    <t xml:space="preserve">欧广宇 </t>
  </si>
  <si>
    <t xml:space="preserve">钱伟康 </t>
  </si>
  <si>
    <t xml:space="preserve">秦川 </t>
  </si>
  <si>
    <t xml:space="preserve">苏胜君 </t>
  </si>
  <si>
    <t xml:space="preserve">孙伟卿 </t>
  </si>
  <si>
    <t xml:space="preserve">王永雄 </t>
  </si>
  <si>
    <t xml:space="preserve">魏国亮 </t>
  </si>
  <si>
    <t xml:space="preserve">夏春蕾 </t>
  </si>
  <si>
    <t xml:space="preserve">夏鲲 </t>
  </si>
  <si>
    <t xml:space="preserve">徐磊 </t>
  </si>
  <si>
    <t xml:space="preserve">许维东 </t>
  </si>
  <si>
    <t xml:space="preserve">杨海马 </t>
  </si>
  <si>
    <t xml:space="preserve">杨晖 </t>
  </si>
  <si>
    <t xml:space="preserve">姚恒 </t>
  </si>
  <si>
    <t xml:space="preserve">袁明辉 </t>
  </si>
  <si>
    <t xml:space="preserve">张大伟 </t>
  </si>
  <si>
    <t xml:space="preserve">赵敏 </t>
  </si>
  <si>
    <t xml:space="preserve">曹春萍 </t>
  </si>
  <si>
    <t xml:space="preserve">陈麟 </t>
  </si>
  <si>
    <t xml:space="preserve">戴曙光 </t>
  </si>
  <si>
    <t xml:space="preserve">蒋玲 </t>
  </si>
  <si>
    <t xml:space="preserve">乐燕芬 </t>
  </si>
  <si>
    <t xml:space="preserve">李正 </t>
  </si>
  <si>
    <t xml:space="preserve">彭敦陆 </t>
  </si>
  <si>
    <t xml:space="preserve">施伟斌 </t>
  </si>
  <si>
    <t xml:space="preserve">宋燕 </t>
  </si>
  <si>
    <t xml:space="preserve">王楠 </t>
  </si>
  <si>
    <t xml:space="preserve">忻尚芝 </t>
  </si>
  <si>
    <t xml:space="preserve">徐公杰 </t>
  </si>
  <si>
    <t xml:space="preserve">应捷 </t>
  </si>
  <si>
    <t xml:space="preserve">张会林 </t>
  </si>
  <si>
    <t xml:space="preserve">张艳 </t>
  </si>
  <si>
    <t xml:space="preserve">张志华 </t>
  </si>
  <si>
    <t xml:space="preserve">赵逢禹 </t>
  </si>
  <si>
    <t xml:space="preserve">郑继红 </t>
  </si>
  <si>
    <t xml:space="preserve">朱亦鸣 </t>
  </si>
  <si>
    <t xml:space="preserve">丁学明 </t>
  </si>
  <si>
    <t xml:space="preserve">郭心悦 </t>
  </si>
  <si>
    <t xml:space="preserve">李少龙 </t>
  </si>
  <si>
    <t xml:space="preserve">李玉凤 </t>
  </si>
  <si>
    <t xml:space="preserve">饶俊峰 </t>
  </si>
  <si>
    <t xml:space="preserve">王朝立 </t>
  </si>
  <si>
    <t xml:space="preserve">王亚刚 </t>
  </si>
  <si>
    <t xml:space="preserve">谢明 </t>
  </si>
  <si>
    <t xml:space="preserve">徐伯庆 </t>
  </si>
  <si>
    <t xml:space="preserve">易映萍 </t>
  </si>
  <si>
    <t xml:space="preserve">袁健 </t>
  </si>
  <si>
    <t xml:space="preserve">张学典 </t>
  </si>
  <si>
    <t xml:space="preserve">张振国 </t>
  </si>
  <si>
    <t xml:space="preserve">金爱娟 </t>
  </si>
  <si>
    <t xml:space="preserve">李海英 </t>
  </si>
  <si>
    <t xml:space="preserve">侯文玫 </t>
  </si>
  <si>
    <t xml:space="preserve">陈世平 </t>
  </si>
  <si>
    <t xml:space="preserve">韩朝霞 </t>
  </si>
  <si>
    <t xml:space="preserve">李峰 </t>
  </si>
  <si>
    <t xml:space="preserve">李敏 </t>
  </si>
  <si>
    <t xml:space="preserve">倪争技 </t>
  </si>
  <si>
    <t xml:space="preserve">秦晓飞 </t>
  </si>
  <si>
    <t xml:space="preserve">杨康文 </t>
  </si>
  <si>
    <t xml:space="preserve">杨文焕 </t>
  </si>
  <si>
    <t xml:space="preserve">李柏承 </t>
  </si>
  <si>
    <t xml:space="preserve">左小五  </t>
  </si>
  <si>
    <t xml:space="preserve">袁庆庆 </t>
  </si>
  <si>
    <t xml:space="preserve">金晅宏 </t>
  </si>
  <si>
    <t>二专毕业设计</t>
    <phoneticPr fontId="1" type="noConversion"/>
  </si>
  <si>
    <t>备注</t>
    <phoneticPr fontId="1" type="noConversion"/>
  </si>
  <si>
    <t>指导课程设计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</si>
  <si>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</si>
  <si>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</si>
  <si>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</si>
  <si>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</si>
  <si>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</si>
  <si>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指导创新训练项目</t>
    <phoneticPr fontId="1" type="noConversion"/>
  </si>
  <si>
    <t>曹春萍</t>
    <phoneticPr fontId="9" type="noConversion"/>
  </si>
  <si>
    <t>理论教学</t>
    <phoneticPr fontId="1" type="noConversion"/>
  </si>
  <si>
    <t>14-15（2）</t>
    <phoneticPr fontId="1" type="noConversion"/>
  </si>
  <si>
    <t>指导课程设计</t>
    <phoneticPr fontId="1" type="noConversion"/>
  </si>
  <si>
    <t>14-15（2）</t>
    <phoneticPr fontId="1" type="noConversion"/>
  </si>
  <si>
    <t>理论教学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</si>
  <si>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</si>
  <si>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</si>
  <si>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</si>
  <si>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曹春萍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</si>
  <si>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</si>
  <si>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</si>
  <si>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</si>
  <si>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</si>
  <si>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</si>
  <si>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05701</t>
    <phoneticPr fontId="1" type="noConversion"/>
  </si>
  <si>
    <t>00740</t>
    <phoneticPr fontId="1" type="noConversion"/>
  </si>
  <si>
    <t>指导课程设计</t>
    <phoneticPr fontId="1" type="noConversion"/>
  </si>
  <si>
    <t>14-15（2）</t>
    <phoneticPr fontId="1" type="noConversion"/>
  </si>
  <si>
    <t>实验教学</t>
    <phoneticPr fontId="1" type="noConversion"/>
  </si>
  <si>
    <t>理论教学</t>
    <phoneticPr fontId="1" type="noConversion"/>
  </si>
  <si>
    <t>15-16（1）</t>
    <phoneticPr fontId="1" type="noConversion"/>
  </si>
  <si>
    <t>重修</t>
    <phoneticPr fontId="1" type="noConversion"/>
  </si>
  <si>
    <t>毕业设计</t>
    <phoneticPr fontId="1" type="noConversion"/>
  </si>
  <si>
    <t>学士导师</t>
    <phoneticPr fontId="1" type="noConversion"/>
  </si>
  <si>
    <t>实验教学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</si>
  <si>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</si>
  <si>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</si>
  <si>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</si>
  <si>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</si>
  <si>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实验教学</t>
    <phoneticPr fontId="1" type="noConversion"/>
  </si>
  <si>
    <t>毕业设计</t>
    <phoneticPr fontId="1" type="noConversion"/>
  </si>
  <si>
    <t>15-16（1）</t>
    <phoneticPr fontId="1" type="noConversion"/>
  </si>
  <si>
    <t>实验教学</t>
    <phoneticPr fontId="1" type="noConversion"/>
  </si>
  <si>
    <t>15-16（1）</t>
    <phoneticPr fontId="1" type="noConversion"/>
  </si>
  <si>
    <t>youhoo——红外感应投影交互机</t>
    <phoneticPr fontId="9" type="noConversion"/>
  </si>
  <si>
    <t>指导创新训练项目</t>
    <phoneticPr fontId="1" type="noConversion"/>
  </si>
  <si>
    <t>陈克坚</t>
    <phoneticPr fontId="9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</si>
  <si>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</si>
  <si>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</si>
  <si>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</si>
  <si>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</si>
  <si>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指导创新训练项目</t>
    <phoneticPr fontId="1" type="noConversion"/>
  </si>
  <si>
    <t>计算机理论教学</t>
    <phoneticPr fontId="1" type="noConversion"/>
  </si>
  <si>
    <t>06105</t>
    <phoneticPr fontId="1" type="noConversion"/>
  </si>
  <si>
    <t>陈青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</si>
  <si>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</si>
  <si>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</si>
  <si>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</si>
  <si>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</si>
  <si>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陈庆奎</t>
    <phoneticPr fontId="1" type="noConversion"/>
  </si>
  <si>
    <t>毕业设计</t>
    <phoneticPr fontId="1" type="noConversion"/>
  </si>
  <si>
    <t>学士导师</t>
    <phoneticPr fontId="1" type="noConversion"/>
  </si>
  <si>
    <t>全英教学</t>
    <phoneticPr fontId="1" type="noConversion"/>
  </si>
  <si>
    <t>15-16（1）</t>
    <phoneticPr fontId="1" type="noConversion"/>
  </si>
  <si>
    <t>陈胜</t>
    <phoneticPr fontId="1" type="noConversion"/>
  </si>
  <si>
    <t>毕业设计</t>
    <phoneticPr fontId="1" type="noConversion"/>
  </si>
  <si>
    <t>理论教学</t>
    <phoneticPr fontId="1" type="noConversion"/>
  </si>
  <si>
    <t>15-16（1）</t>
    <phoneticPr fontId="1" type="noConversion"/>
  </si>
  <si>
    <t>安卓手机AR相机软件设计</t>
    <phoneticPr fontId="9" type="noConversion"/>
  </si>
  <si>
    <t>指导创新训练项目</t>
    <phoneticPr fontId="1" type="noConversion"/>
  </si>
  <si>
    <t>陈玮</t>
    <phoneticPr fontId="9" type="noConversion"/>
  </si>
  <si>
    <t>基于Leap Motion的手语识别系统设计</t>
    <phoneticPr fontId="9" type="noConversion"/>
  </si>
  <si>
    <t>实验教学</t>
    <phoneticPr fontId="1" type="noConversion"/>
  </si>
  <si>
    <t>双语理论教学</t>
    <phoneticPr fontId="1" type="noConversion"/>
  </si>
  <si>
    <t>计算机理论教学</t>
    <phoneticPr fontId="1" type="noConversion"/>
  </si>
  <si>
    <t>计算机理论教学</t>
    <phoneticPr fontId="1" type="noConversion"/>
  </si>
  <si>
    <t>14-15（2）</t>
    <phoneticPr fontId="1" type="noConversion"/>
  </si>
  <si>
    <t>15-16（1）</t>
    <phoneticPr fontId="1" type="noConversion"/>
  </si>
  <si>
    <t>DSP原理及应用B（中英）</t>
    <phoneticPr fontId="1" type="noConversion"/>
  </si>
  <si>
    <t>理论教学</t>
    <phoneticPr fontId="1" type="noConversion"/>
  </si>
  <si>
    <t>中英</t>
    <phoneticPr fontId="1" type="noConversion"/>
  </si>
  <si>
    <t>全英教学</t>
    <phoneticPr fontId="1" type="noConversion"/>
  </si>
  <si>
    <t>指导创新训练项目</t>
    <phoneticPr fontId="1" type="noConversion"/>
  </si>
  <si>
    <t>数字信号处理(双语)（中英）</t>
    <phoneticPr fontId="1" type="noConversion"/>
  </si>
  <si>
    <t>双语理论教学</t>
    <phoneticPr fontId="1" type="noConversion"/>
  </si>
  <si>
    <t>分散指导实习</t>
    <phoneticPr fontId="1" type="noConversion"/>
  </si>
  <si>
    <t>14周</t>
    <phoneticPr fontId="1" type="noConversion"/>
  </si>
  <si>
    <t>戴博</t>
    <phoneticPr fontId="1" type="noConversion"/>
  </si>
  <si>
    <t>理论教学</t>
    <phoneticPr fontId="1" type="noConversion"/>
  </si>
  <si>
    <t>15-16（1）</t>
    <phoneticPr fontId="1" type="noConversion"/>
  </si>
  <si>
    <t>03170</t>
    <phoneticPr fontId="1" type="noConversion"/>
  </si>
  <si>
    <t>戴曙光</t>
    <phoneticPr fontId="1" type="noConversion"/>
  </si>
  <si>
    <t>邓桂英</t>
    <phoneticPr fontId="1" type="noConversion"/>
  </si>
  <si>
    <t>丁学明</t>
    <phoneticPr fontId="1" type="noConversion"/>
  </si>
  <si>
    <t>丁学明</t>
    <phoneticPr fontId="1" type="noConversion"/>
  </si>
  <si>
    <t>武术擂台机器人</t>
    <phoneticPr fontId="9" type="noConversion"/>
  </si>
  <si>
    <t>指导创新训练项目</t>
    <phoneticPr fontId="1" type="noConversion"/>
  </si>
  <si>
    <t>丁学明</t>
    <phoneticPr fontId="9" type="noConversion"/>
  </si>
  <si>
    <t xml:space="preserve">新型两轮平衡车系统设计  </t>
    <phoneticPr fontId="9" type="noConversion"/>
  </si>
  <si>
    <t>学士导师</t>
    <phoneticPr fontId="1" type="noConversion"/>
  </si>
  <si>
    <t>基于高阶Hermite-Gaussian光场的涡旋光产生方法实验研究</t>
    <phoneticPr fontId="9" type="noConversion"/>
  </si>
  <si>
    <t>05528</t>
    <phoneticPr fontId="1" type="noConversion"/>
  </si>
  <si>
    <t>董祥美</t>
    <phoneticPr fontId="9" type="noConversion"/>
  </si>
  <si>
    <t>大学生投资项目创业</t>
    <phoneticPr fontId="9" type="noConversion"/>
  </si>
  <si>
    <t>05753</t>
    <phoneticPr fontId="1" type="noConversion"/>
  </si>
  <si>
    <t>冯磊</t>
    <phoneticPr fontId="9" type="noConversion"/>
  </si>
  <si>
    <t>实验教学</t>
    <phoneticPr fontId="1" type="noConversion"/>
  </si>
  <si>
    <t>15-16（1）</t>
    <phoneticPr fontId="1" type="noConversion"/>
  </si>
  <si>
    <t>基于互联网的家用智能开关控制器</t>
    <phoneticPr fontId="9" type="noConversion"/>
  </si>
  <si>
    <t>指导创新训练项目</t>
    <phoneticPr fontId="1" type="noConversion"/>
  </si>
  <si>
    <t>付东翔</t>
    <phoneticPr fontId="9" type="noConversion"/>
  </si>
  <si>
    <t>理论教学</t>
    <phoneticPr fontId="1" type="noConversion"/>
  </si>
  <si>
    <t>15-16（1）</t>
    <phoneticPr fontId="1" type="noConversion"/>
  </si>
  <si>
    <t>指导创新训练项目</t>
    <phoneticPr fontId="1" type="noConversion"/>
  </si>
  <si>
    <t>理论教学</t>
    <phoneticPr fontId="1" type="noConversion"/>
  </si>
  <si>
    <t>15-16（1）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</si>
  <si>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</si>
  <si>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</si>
  <si>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</si>
  <si>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高丽萍</t>
    <phoneticPr fontId="1" type="noConversion"/>
  </si>
  <si>
    <t>双语理论教学</t>
    <phoneticPr fontId="1" type="noConversion"/>
  </si>
  <si>
    <t>全英教学</t>
    <phoneticPr fontId="1" type="noConversion"/>
  </si>
  <si>
    <t>在无人机中用传感器实现准确定位的研究</t>
    <phoneticPr fontId="9" type="noConversion"/>
  </si>
  <si>
    <t>龚朝晖</t>
    <phoneticPr fontId="9" type="noConversion"/>
  </si>
  <si>
    <t>计算机理论教学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</si>
  <si>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</si>
  <si>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</si>
  <si>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</si>
  <si>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</si>
  <si>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14-15（2）</t>
    <phoneticPr fontId="1" type="noConversion"/>
  </si>
  <si>
    <t xml:space="preserve">基于微纳光纤的高灵敏度磁场探测 </t>
    <phoneticPr fontId="9" type="noConversion"/>
  </si>
  <si>
    <t>指导创新训练项目</t>
    <phoneticPr fontId="1" type="noConversion"/>
  </si>
  <si>
    <t>谷付星</t>
    <phoneticPr fontId="9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</si>
  <si>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</si>
  <si>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</si>
  <si>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</si>
  <si>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</si>
  <si>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</si>
  <si>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</si>
  <si>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</si>
  <si>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</si>
  <si>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</si>
  <si>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</si>
  <si>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郭心悦</t>
    <phoneticPr fontId="1" type="noConversion"/>
  </si>
  <si>
    <t>毕业设计</t>
    <phoneticPr fontId="1" type="noConversion"/>
  </si>
  <si>
    <t>学士导师</t>
    <phoneticPr fontId="1" type="noConversion"/>
  </si>
  <si>
    <t>06469</t>
    <phoneticPr fontId="1" type="noConversion"/>
  </si>
  <si>
    <t>计算机理论教学</t>
    <phoneticPr fontId="1" type="noConversion"/>
  </si>
  <si>
    <t>06232</t>
    <phoneticPr fontId="1" type="noConversion"/>
  </si>
  <si>
    <t>全英教学</t>
    <phoneticPr fontId="1" type="noConversion"/>
  </si>
  <si>
    <t>理论教学</t>
    <phoneticPr fontId="1" type="noConversion"/>
  </si>
  <si>
    <t>14-15（2）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</si>
  <si>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</si>
  <si>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</si>
  <si>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</si>
  <si>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韩彦芳</t>
    <phoneticPr fontId="1" type="noConversion"/>
  </si>
  <si>
    <t>毕业设计</t>
    <phoneticPr fontId="1" type="noConversion"/>
  </si>
  <si>
    <t>学士导师</t>
    <phoneticPr fontId="1" type="noConversion"/>
  </si>
  <si>
    <t>1μm光纤皮秒激光器</t>
    <phoneticPr fontId="9" type="noConversion"/>
  </si>
  <si>
    <t>指导创新训练项目</t>
    <phoneticPr fontId="1" type="noConversion"/>
  </si>
  <si>
    <t>郝强</t>
    <phoneticPr fontId="9" type="noConversion"/>
  </si>
  <si>
    <t>实验教学</t>
    <phoneticPr fontId="1" type="noConversion"/>
  </si>
  <si>
    <t>14-15（2）</t>
    <phoneticPr fontId="1" type="noConversion"/>
  </si>
  <si>
    <t>学士导师</t>
    <phoneticPr fontId="1" type="noConversion"/>
  </si>
  <si>
    <t>毕业设计</t>
    <phoneticPr fontId="1" type="noConversion"/>
  </si>
  <si>
    <t>理论教学</t>
    <phoneticPr fontId="1" type="noConversion"/>
  </si>
  <si>
    <t>05337</t>
    <phoneticPr fontId="1" type="noConversion"/>
  </si>
  <si>
    <t>计算机理论教学</t>
    <phoneticPr fontId="1" type="noConversion"/>
  </si>
  <si>
    <t>计算机理论教学</t>
    <phoneticPr fontId="1" type="noConversion"/>
  </si>
  <si>
    <t>15-16（1）</t>
    <phoneticPr fontId="1" type="noConversion"/>
  </si>
  <si>
    <t>14-15（2）</t>
    <phoneticPr fontId="1" type="noConversion"/>
  </si>
  <si>
    <t>理论教学</t>
    <phoneticPr fontId="1" type="noConversion"/>
  </si>
  <si>
    <t>指导创新训练项目</t>
    <phoneticPr fontId="1" type="noConversion"/>
  </si>
  <si>
    <t>基于Arduino的四自由度送料机械手</t>
    <phoneticPr fontId="9" type="noConversion"/>
  </si>
  <si>
    <t>胡春燕</t>
    <phoneticPr fontId="9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</si>
  <si>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</si>
  <si>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</si>
  <si>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</si>
  <si>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14-15（2）</t>
    <phoneticPr fontId="1" type="noConversion"/>
  </si>
  <si>
    <t>15-16（1）</t>
    <phoneticPr fontId="1" type="noConversion"/>
  </si>
  <si>
    <t>指导课程设计</t>
    <phoneticPr fontId="1" type="noConversion"/>
  </si>
  <si>
    <t>计算机理论教学</t>
    <phoneticPr fontId="1" type="noConversion"/>
  </si>
  <si>
    <t>15-16（1）</t>
    <phoneticPr fontId="1" type="noConversion"/>
  </si>
  <si>
    <t>14-15（2）</t>
    <phoneticPr fontId="1" type="noConversion"/>
  </si>
  <si>
    <t>指导课程设计</t>
    <phoneticPr fontId="1" type="noConversion"/>
  </si>
  <si>
    <t>计算机理论教学</t>
    <phoneticPr fontId="1" type="noConversion"/>
  </si>
  <si>
    <t>15-16（1）</t>
    <phoneticPr fontId="1" type="noConversion"/>
  </si>
  <si>
    <t>指导课程设计</t>
    <phoneticPr fontId="1" type="noConversion"/>
  </si>
  <si>
    <t>14-15（2）</t>
    <phoneticPr fontId="1" type="noConversion"/>
  </si>
  <si>
    <t>实验教学</t>
    <phoneticPr fontId="1" type="noConversion"/>
  </si>
  <si>
    <t>多功能车</t>
    <phoneticPr fontId="9" type="noConversion"/>
  </si>
  <si>
    <t>指导创新训练项目</t>
    <phoneticPr fontId="1" type="noConversion"/>
  </si>
  <si>
    <t>黄义萍</t>
    <phoneticPr fontId="9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</si>
  <si>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</si>
  <si>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</si>
  <si>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</si>
  <si>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06145</t>
    <phoneticPr fontId="1" type="noConversion"/>
  </si>
  <si>
    <t>黄影平</t>
    <phoneticPr fontId="1" type="noConversion"/>
  </si>
  <si>
    <t>学士导师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</si>
  <si>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</si>
  <si>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</si>
  <si>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</si>
  <si>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</si>
  <si>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</si>
  <si>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全英教学</t>
    <phoneticPr fontId="1" type="noConversion"/>
  </si>
  <si>
    <t>霍欢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</si>
  <si>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</si>
  <si>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</si>
  <si>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</si>
  <si>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</si>
  <si>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指导创新训练项目</t>
    <phoneticPr fontId="1" type="noConversion"/>
  </si>
  <si>
    <t>新型多任务触摸屏液晶控制器研制</t>
    <phoneticPr fontId="9" type="noConversion"/>
  </si>
  <si>
    <t>简献忠</t>
    <phoneticPr fontId="9" type="noConversion"/>
  </si>
  <si>
    <t>分散指导实习</t>
    <phoneticPr fontId="1" type="noConversion"/>
  </si>
  <si>
    <t>14周</t>
    <phoneticPr fontId="1" type="noConversion"/>
  </si>
  <si>
    <t>简献忠</t>
    <phoneticPr fontId="1" type="noConversion"/>
  </si>
  <si>
    <t>实验教学</t>
    <phoneticPr fontId="1" type="noConversion"/>
  </si>
  <si>
    <t>实验教学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</si>
  <si>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</si>
  <si>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</si>
  <si>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</si>
  <si>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</si>
  <si>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实验教学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</si>
  <si>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</si>
  <si>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</si>
  <si>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</si>
  <si>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</si>
  <si>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</si>
  <si>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</si>
  <si>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分散指导实习</t>
    <phoneticPr fontId="1" type="noConversion"/>
  </si>
  <si>
    <t>14周</t>
    <phoneticPr fontId="1" type="noConversion"/>
  </si>
  <si>
    <t>蒋林华</t>
    <phoneticPr fontId="1" type="noConversion"/>
  </si>
  <si>
    <t>学士导师</t>
    <phoneticPr fontId="1" type="noConversion"/>
  </si>
  <si>
    <t>集中指导实习</t>
    <phoneticPr fontId="1" type="noConversion"/>
  </si>
  <si>
    <t>5天</t>
    <phoneticPr fontId="1" type="noConversion"/>
  </si>
  <si>
    <t>蒋念平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</si>
  <si>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</si>
  <si>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</si>
  <si>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</si>
  <si>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15-16（1）</t>
    <phoneticPr fontId="1" type="noConversion"/>
  </si>
  <si>
    <t>智能窗帘自动控制与调节系统</t>
    <phoneticPr fontId="9" type="noConversion"/>
  </si>
  <si>
    <t>指导创新训练项目</t>
    <phoneticPr fontId="1" type="noConversion"/>
  </si>
  <si>
    <t>焦新兵</t>
    <phoneticPr fontId="9" type="noConversion"/>
  </si>
  <si>
    <t>高性能变换器的软开关技术研究</t>
    <phoneticPr fontId="9" type="noConversion"/>
  </si>
  <si>
    <t>指导创新训练项目</t>
    <phoneticPr fontId="1" type="noConversion"/>
  </si>
  <si>
    <t>金爱娟</t>
    <phoneticPr fontId="9" type="noConversion"/>
  </si>
  <si>
    <t xml:space="preserve">光伏水泵系统的智能控制研究     </t>
    <phoneticPr fontId="9" type="noConversion"/>
  </si>
  <si>
    <t>双语理论教学</t>
    <phoneticPr fontId="1" type="noConversion"/>
  </si>
  <si>
    <t>15-16（1）</t>
    <phoneticPr fontId="1" type="noConversion"/>
  </si>
  <si>
    <t>太阳能小车的智能控制研究</t>
    <phoneticPr fontId="9" type="noConversion"/>
  </si>
  <si>
    <t>金爱娟</t>
    <phoneticPr fontId="9" type="noConversion"/>
  </si>
  <si>
    <t>电容指纹传感器的算法研究</t>
    <phoneticPr fontId="9" type="noConversion"/>
  </si>
  <si>
    <t>巨志勇</t>
    <phoneticPr fontId="9" type="noConversion"/>
  </si>
  <si>
    <t>巨志勇</t>
    <phoneticPr fontId="1" type="noConversion"/>
  </si>
  <si>
    <t>讲师</t>
    <phoneticPr fontId="1" type="noConversion"/>
  </si>
  <si>
    <t>指导课程设计</t>
    <phoneticPr fontId="1" type="noConversion"/>
  </si>
  <si>
    <t>指导创新训练项目</t>
    <phoneticPr fontId="1" type="noConversion"/>
  </si>
  <si>
    <t>理论教学</t>
    <phoneticPr fontId="1" type="noConversion"/>
  </si>
  <si>
    <t>15-16（1）</t>
    <phoneticPr fontId="1" type="noConversion"/>
  </si>
  <si>
    <t>全英教学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</si>
  <si>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</si>
  <si>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</si>
  <si>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</si>
  <si>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实验教学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</si>
  <si>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</si>
  <si>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</si>
  <si>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</si>
  <si>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</si>
  <si>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</si>
  <si>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乐燕芬</t>
    <phoneticPr fontId="1" type="noConversion"/>
  </si>
  <si>
    <t>08735</t>
    <phoneticPr fontId="1" type="noConversion"/>
  </si>
  <si>
    <t>06618</t>
    <phoneticPr fontId="1" type="noConversion"/>
  </si>
  <si>
    <t>2周</t>
    <phoneticPr fontId="1" type="noConversion"/>
  </si>
  <si>
    <t>李海英</t>
    <phoneticPr fontId="1" type="noConversion"/>
  </si>
  <si>
    <t>双语理论教学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</si>
  <si>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</si>
  <si>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</si>
  <si>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</si>
  <si>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</si>
  <si>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李琳</t>
    <phoneticPr fontId="1" type="noConversion"/>
  </si>
  <si>
    <t>副教授</t>
    <phoneticPr fontId="1" type="noConversion"/>
  </si>
  <si>
    <t>李琳</t>
    <phoneticPr fontId="1" type="noConversion"/>
  </si>
  <si>
    <t>副教授</t>
    <phoneticPr fontId="1" type="noConversion"/>
  </si>
  <si>
    <t>理论教学</t>
    <phoneticPr fontId="1" type="noConversion"/>
  </si>
  <si>
    <t>14-15（2）</t>
    <phoneticPr fontId="1" type="noConversion"/>
  </si>
  <si>
    <t>基于iOS的艺术肖像定制应用Face pro</t>
    <phoneticPr fontId="9" type="noConversion"/>
  </si>
  <si>
    <t>李锐</t>
    <phoneticPr fontId="9" type="noConversion"/>
  </si>
  <si>
    <t>李锐</t>
    <phoneticPr fontId="1" type="noConversion"/>
  </si>
  <si>
    <t>分散指导实习</t>
    <phoneticPr fontId="1" type="noConversion"/>
  </si>
  <si>
    <t>14周</t>
    <phoneticPr fontId="1" type="noConversion"/>
  </si>
  <si>
    <t>李瑞祥</t>
    <phoneticPr fontId="1" type="noConversion"/>
  </si>
  <si>
    <t>并联直流变换器的容错技术研究</t>
    <phoneticPr fontId="9" type="noConversion"/>
  </si>
  <si>
    <t>指导创新训练项目</t>
    <phoneticPr fontId="1" type="noConversion"/>
  </si>
  <si>
    <t>李少龙</t>
    <phoneticPr fontId="9" type="noConversion"/>
  </si>
  <si>
    <t>实验教学</t>
    <phoneticPr fontId="1" type="noConversion"/>
  </si>
  <si>
    <t>15-16（1）</t>
    <phoneticPr fontId="1" type="noConversion"/>
  </si>
  <si>
    <t>理论教学</t>
    <phoneticPr fontId="1" type="noConversion"/>
  </si>
  <si>
    <t>14-15（2）</t>
    <phoneticPr fontId="1" type="noConversion"/>
  </si>
  <si>
    <t>指导创新训练项目</t>
    <phoneticPr fontId="1" type="noConversion"/>
  </si>
  <si>
    <t>交流电机实训台的实验开发</t>
    <phoneticPr fontId="9" type="noConversion"/>
  </si>
  <si>
    <t>李少龙</t>
    <phoneticPr fontId="9" type="noConversion"/>
  </si>
  <si>
    <t>永磁同步电机的智能控制研究</t>
    <phoneticPr fontId="9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</si>
  <si>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</si>
  <si>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</si>
  <si>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</si>
  <si>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15-16（1）</t>
    <phoneticPr fontId="1" type="noConversion"/>
  </si>
  <si>
    <t>指导课程设计</t>
    <phoneticPr fontId="1" type="noConversion"/>
  </si>
  <si>
    <t>毕业设计</t>
    <phoneticPr fontId="1" type="noConversion"/>
  </si>
  <si>
    <t>学士导师</t>
    <phoneticPr fontId="1" type="noConversion"/>
  </si>
  <si>
    <t>14-15（2）</t>
    <phoneticPr fontId="1" type="noConversion"/>
  </si>
  <si>
    <t xml:space="preserve">基于MFC的柜员现金循环机操作软件的研究开发
</t>
    <phoneticPr fontId="9" type="noConversion"/>
  </si>
  <si>
    <t>李烨</t>
    <phoneticPr fontId="9" type="noConversion"/>
  </si>
  <si>
    <t>理论教学</t>
    <phoneticPr fontId="1" type="noConversion"/>
  </si>
  <si>
    <t>14-15（2）</t>
    <phoneticPr fontId="1" type="noConversion"/>
  </si>
  <si>
    <t>15-16（1）</t>
    <phoneticPr fontId="1" type="noConversion"/>
  </si>
  <si>
    <t>学士导师</t>
    <phoneticPr fontId="1" type="noConversion"/>
  </si>
  <si>
    <t>计算机理论教学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</si>
  <si>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</si>
  <si>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</si>
  <si>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</si>
  <si>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</si>
  <si>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15-16（1）</t>
    <phoneticPr fontId="1" type="noConversion"/>
  </si>
  <si>
    <t>12周</t>
    <phoneticPr fontId="1" type="noConversion"/>
  </si>
  <si>
    <t>李孜</t>
    <phoneticPr fontId="1" type="noConversion"/>
  </si>
  <si>
    <t>实验教学</t>
    <phoneticPr fontId="1" type="noConversion"/>
  </si>
  <si>
    <t>梁斌明</t>
    <phoneticPr fontId="1" type="noConversion"/>
  </si>
  <si>
    <t>指导创新训练项目</t>
    <phoneticPr fontId="1" type="noConversion"/>
  </si>
  <si>
    <t>理论教学</t>
    <phoneticPr fontId="1" type="noConversion"/>
  </si>
  <si>
    <t>14-15（2）</t>
    <phoneticPr fontId="1" type="noConversion"/>
  </si>
  <si>
    <t>刘歌群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</si>
  <si>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</si>
  <si>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</si>
  <si>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</si>
  <si>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15-16（1）</t>
    <phoneticPr fontId="1" type="noConversion"/>
  </si>
  <si>
    <t>指导课程设计</t>
    <phoneticPr fontId="1" type="noConversion"/>
  </si>
  <si>
    <t>模拟智能化车载系统</t>
    <phoneticPr fontId="9" type="noConversion"/>
  </si>
  <si>
    <t>指导创新训练项目</t>
    <phoneticPr fontId="1" type="noConversion"/>
  </si>
  <si>
    <t>刘丽霞</t>
    <phoneticPr fontId="9" type="noConversion"/>
  </si>
  <si>
    <t>刘亚</t>
    <phoneticPr fontId="1" type="noConversion"/>
  </si>
  <si>
    <t>基于TC35i的汽车短信智能控制系统</t>
    <phoneticPr fontId="9" type="noConversion"/>
  </si>
  <si>
    <t>刘子龙</t>
    <phoneticPr fontId="9" type="noConversion"/>
  </si>
  <si>
    <t>计算机理论教学</t>
    <phoneticPr fontId="1" type="noConversion"/>
  </si>
  <si>
    <t>理论教学</t>
    <phoneticPr fontId="1" type="noConversion"/>
  </si>
  <si>
    <t>15-16（1）</t>
    <phoneticPr fontId="1" type="noConversion"/>
  </si>
  <si>
    <t>全英教学</t>
    <phoneticPr fontId="1" type="noConversion"/>
  </si>
  <si>
    <t>指导课程设计（英）</t>
    <phoneticPr fontId="1" type="noConversion"/>
  </si>
  <si>
    <t>15-16（1）</t>
    <phoneticPr fontId="1" type="noConversion"/>
  </si>
  <si>
    <t>计算机理论教学</t>
    <phoneticPr fontId="1" type="noConversion"/>
  </si>
  <si>
    <t>指导课程设计</t>
    <phoneticPr fontId="1" type="noConversion"/>
  </si>
  <si>
    <t>理论教学</t>
    <phoneticPr fontId="1" type="noConversion"/>
  </si>
  <si>
    <t>14-15（2）</t>
    <phoneticPr fontId="1" type="noConversion"/>
  </si>
  <si>
    <t>指导创新训练项目</t>
    <phoneticPr fontId="1" type="noConversion"/>
  </si>
  <si>
    <t>分散指导实习</t>
    <phoneticPr fontId="1" type="noConversion"/>
  </si>
  <si>
    <t>1周</t>
    <phoneticPr fontId="1" type="noConversion"/>
  </si>
  <si>
    <t>毕业设计</t>
    <phoneticPr fontId="1" type="noConversion"/>
  </si>
  <si>
    <t>学士导师</t>
    <phoneticPr fontId="1" type="noConversion"/>
  </si>
  <si>
    <t>双语理论教学</t>
    <phoneticPr fontId="1" type="noConversion"/>
  </si>
  <si>
    <t>毛倩</t>
    <phoneticPr fontId="1" type="noConversion"/>
  </si>
  <si>
    <t>实验教学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</si>
  <si>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</si>
  <si>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</si>
  <si>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</si>
  <si>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</si>
  <si>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</si>
  <si>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</si>
  <si>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15-16（1）</t>
    <phoneticPr fontId="1" type="noConversion"/>
  </si>
  <si>
    <t>计算机理论教学</t>
    <phoneticPr fontId="1" type="noConversion"/>
  </si>
  <si>
    <t>实验教学</t>
    <phoneticPr fontId="1" type="noConversion"/>
  </si>
  <si>
    <t>14-15（2）</t>
    <phoneticPr fontId="1" type="noConversion"/>
  </si>
  <si>
    <t>分散指导实习</t>
    <phoneticPr fontId="1" type="noConversion"/>
  </si>
  <si>
    <t>14周</t>
    <phoneticPr fontId="1" type="noConversion"/>
  </si>
  <si>
    <t>欧广宇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</si>
  <si>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</si>
  <si>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</si>
  <si>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</si>
  <si>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</si>
  <si>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</si>
  <si>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</si>
  <si>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彭敦陆</t>
    <phoneticPr fontId="1" type="noConversion"/>
  </si>
  <si>
    <t>毕业设计</t>
    <phoneticPr fontId="1" type="noConversion"/>
  </si>
  <si>
    <t>学士导师</t>
    <phoneticPr fontId="1" type="noConversion"/>
  </si>
  <si>
    <t>05120</t>
    <phoneticPr fontId="1" type="noConversion"/>
  </si>
  <si>
    <t>秦川</t>
    <phoneticPr fontId="1" type="noConversion"/>
  </si>
  <si>
    <t>06607</t>
    <phoneticPr fontId="1" type="noConversion"/>
  </si>
  <si>
    <t>秦晓飞</t>
    <phoneticPr fontId="1" type="noConversion"/>
  </si>
  <si>
    <t>指导课程设计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</si>
  <si>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</si>
  <si>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</si>
  <si>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</si>
  <si>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实验教学</t>
    <phoneticPr fontId="1" type="noConversion"/>
  </si>
  <si>
    <t>机械臂 “黏上”四旋翼飞行器</t>
    <phoneticPr fontId="9" type="noConversion"/>
  </si>
  <si>
    <t>指导创新训练项目</t>
    <phoneticPr fontId="1" type="noConversion"/>
  </si>
  <si>
    <t>饶俊峰</t>
    <phoneticPr fontId="9" type="noConversion"/>
  </si>
  <si>
    <t>理论教学</t>
    <phoneticPr fontId="1" type="noConversion"/>
  </si>
  <si>
    <t>14-15（2）</t>
    <phoneticPr fontId="1" type="noConversion"/>
  </si>
  <si>
    <t>以太网供电照明控制器</t>
    <phoneticPr fontId="9" type="noConversion"/>
  </si>
  <si>
    <t>指导创新训练项目</t>
    <phoneticPr fontId="1" type="noConversion"/>
  </si>
  <si>
    <t>尚丽辉</t>
    <phoneticPr fontId="9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</si>
  <si>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</si>
  <si>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</si>
  <si>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</si>
  <si>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尚丽辉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</si>
  <si>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</si>
  <si>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</si>
  <si>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</si>
  <si>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邵清</t>
    <phoneticPr fontId="1" type="noConversion"/>
  </si>
  <si>
    <t>14-15（2）</t>
    <phoneticPr fontId="1" type="noConversion"/>
  </si>
  <si>
    <t>分散指导实习</t>
    <phoneticPr fontId="1" type="noConversion"/>
  </si>
  <si>
    <t>14周</t>
    <phoneticPr fontId="1" type="noConversion"/>
  </si>
  <si>
    <t>沈昱明</t>
    <phoneticPr fontId="1" type="noConversion"/>
  </si>
  <si>
    <t>01805</t>
    <phoneticPr fontId="1" type="noConversion"/>
  </si>
  <si>
    <t>01805</t>
    <phoneticPr fontId="1" type="noConversion"/>
  </si>
  <si>
    <t>盛斌</t>
    <phoneticPr fontId="1" type="noConversion"/>
  </si>
  <si>
    <t>讲师</t>
    <phoneticPr fontId="1" type="noConversion"/>
  </si>
  <si>
    <t>施伟斌</t>
    <phoneticPr fontId="1" type="noConversion"/>
  </si>
  <si>
    <t>03424</t>
    <phoneticPr fontId="1" type="noConversion"/>
  </si>
  <si>
    <t>03494</t>
    <phoneticPr fontId="1" type="noConversion"/>
  </si>
  <si>
    <t>03494</t>
    <phoneticPr fontId="1" type="noConversion"/>
  </si>
  <si>
    <t>基于百度地图LBS云的校园服务平台</t>
    <phoneticPr fontId="9" type="noConversion"/>
  </si>
  <si>
    <t>宋燕</t>
    <phoneticPr fontId="9" type="noConversion"/>
  </si>
  <si>
    <t>宋燕</t>
    <phoneticPr fontId="1" type="noConversion"/>
  </si>
  <si>
    <t>宋燕</t>
    <phoneticPr fontId="1" type="noConversion"/>
  </si>
  <si>
    <t>理论教学</t>
    <phoneticPr fontId="1" type="noConversion"/>
  </si>
  <si>
    <t>15-16（1）</t>
    <phoneticPr fontId="1" type="noConversion"/>
  </si>
  <si>
    <t>指导课程设计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</si>
  <si>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</si>
  <si>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</si>
  <si>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</si>
  <si>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</si>
  <si>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苏胜君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</si>
  <si>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</si>
  <si>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</si>
  <si>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</si>
  <si>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苏胜君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</si>
  <si>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</si>
  <si>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</si>
  <si>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</si>
  <si>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14-15（2）</t>
    <phoneticPr fontId="1" type="noConversion"/>
  </si>
  <si>
    <t>苏湛</t>
    <phoneticPr fontId="1" type="noConversion"/>
  </si>
  <si>
    <t>隋国荣</t>
    <phoneticPr fontId="1" type="noConversion"/>
  </si>
  <si>
    <t>孙国强</t>
    <phoneticPr fontId="1" type="noConversion"/>
  </si>
  <si>
    <t>虚拟桌面运维</t>
    <phoneticPr fontId="1" type="noConversion"/>
  </si>
  <si>
    <t>基于模式识别的体感鼠标</t>
    <phoneticPr fontId="9" type="noConversion"/>
  </si>
  <si>
    <t>孙红</t>
    <phoneticPr fontId="9" type="noConversion"/>
  </si>
  <si>
    <t>失物寻找器设计</t>
    <phoneticPr fontId="9" type="noConversion"/>
  </si>
  <si>
    <t>充放电环境对锂电池性能的影响分析及其优化方法研究</t>
    <phoneticPr fontId="9" type="noConversion"/>
  </si>
  <si>
    <t>孙伟卿</t>
    <phoneticPr fontId="9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</si>
  <si>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</si>
  <si>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</si>
  <si>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</si>
  <si>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</si>
  <si>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</si>
  <si>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</si>
  <si>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</si>
  <si>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</si>
  <si>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</si>
  <si>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e-Could</t>
    <phoneticPr fontId="9" type="noConversion"/>
  </si>
  <si>
    <t>指导创新训练项目</t>
    <phoneticPr fontId="1" type="noConversion"/>
  </si>
  <si>
    <t>唐春晖</t>
    <phoneticPr fontId="9" type="noConversion"/>
  </si>
  <si>
    <t>指导创新训练项目</t>
    <phoneticPr fontId="1" type="noConversion"/>
  </si>
  <si>
    <t>理论教学</t>
    <phoneticPr fontId="1" type="noConversion"/>
  </si>
  <si>
    <t>15-16（1）</t>
    <phoneticPr fontId="1" type="noConversion"/>
  </si>
  <si>
    <t>14-15（2）</t>
    <phoneticPr fontId="1" type="noConversion"/>
  </si>
  <si>
    <t>实验教学</t>
    <phoneticPr fontId="1" type="noConversion"/>
  </si>
  <si>
    <t>分散指导实习</t>
    <phoneticPr fontId="1" type="noConversion"/>
  </si>
  <si>
    <t>14周</t>
    <phoneticPr fontId="1" type="noConversion"/>
  </si>
  <si>
    <t>唐春晖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</si>
  <si>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</si>
  <si>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</si>
  <si>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</si>
  <si>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</si>
  <si>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</si>
  <si>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</si>
  <si>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15-16（1）</t>
    <phoneticPr fontId="1" type="noConversion"/>
  </si>
  <si>
    <t>指导创新训练项目</t>
    <phoneticPr fontId="1" type="noConversion"/>
  </si>
  <si>
    <t>06589</t>
    <phoneticPr fontId="1" type="noConversion"/>
  </si>
  <si>
    <t>06589</t>
    <phoneticPr fontId="1" type="noConversion"/>
  </si>
  <si>
    <t>双语理论教学</t>
    <phoneticPr fontId="1" type="noConversion"/>
  </si>
  <si>
    <t>14-15（2）</t>
    <phoneticPr fontId="1" type="noConversion"/>
  </si>
  <si>
    <t>理论教学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</si>
  <si>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</si>
  <si>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</si>
  <si>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</si>
  <si>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汪正祥</t>
    <phoneticPr fontId="1" type="noConversion"/>
  </si>
  <si>
    <t>毕业设计</t>
    <phoneticPr fontId="1" type="noConversion"/>
  </si>
  <si>
    <t>学士导师</t>
    <phoneticPr fontId="1" type="noConversion"/>
  </si>
  <si>
    <t>王朝立</t>
    <phoneticPr fontId="1" type="noConversion"/>
  </si>
  <si>
    <t>重修</t>
    <phoneticPr fontId="1" type="noConversion"/>
  </si>
  <si>
    <t>实验教学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</si>
  <si>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</si>
  <si>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</si>
  <si>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</si>
  <si>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</si>
  <si>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基于kinect的3D扫描与成型装置</t>
    <phoneticPr fontId="9" type="noConversion"/>
  </si>
  <si>
    <t>王永雄</t>
    <phoneticPr fontId="9" type="noConversion"/>
  </si>
  <si>
    <t>王永雄</t>
    <phoneticPr fontId="1" type="noConversion"/>
  </si>
  <si>
    <t>节能式PLC变频液压泵工业设计</t>
    <phoneticPr fontId="9" type="noConversion"/>
  </si>
  <si>
    <t>指导创新训练项目</t>
    <phoneticPr fontId="1" type="noConversion"/>
  </si>
  <si>
    <t>魏国亮</t>
    <phoneticPr fontId="9" type="noConversion"/>
  </si>
  <si>
    <t>魏国亮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</si>
  <si>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</si>
  <si>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</si>
  <si>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</si>
  <si>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15-16（1）</t>
    <phoneticPr fontId="1" type="noConversion"/>
  </si>
  <si>
    <t>理论教学</t>
    <phoneticPr fontId="1" type="noConversion"/>
  </si>
  <si>
    <t>15-16（1）</t>
    <phoneticPr fontId="1" type="noConversion"/>
  </si>
  <si>
    <t>14-15（2）</t>
    <phoneticPr fontId="1" type="noConversion"/>
  </si>
  <si>
    <t>指导课程设计</t>
    <phoneticPr fontId="1" type="noConversion"/>
  </si>
  <si>
    <t>双语理论教学</t>
    <phoneticPr fontId="1" type="noConversion"/>
  </si>
  <si>
    <t>毕业设计</t>
    <phoneticPr fontId="1" type="noConversion"/>
  </si>
  <si>
    <t>学士导师</t>
    <phoneticPr fontId="1" type="noConversion"/>
  </si>
  <si>
    <t>指导创新训练项目</t>
    <phoneticPr fontId="1" type="noConversion"/>
  </si>
  <si>
    <t>05695</t>
    <phoneticPr fontId="1" type="noConversion"/>
  </si>
  <si>
    <t>夏鲲</t>
    <phoneticPr fontId="9" type="noConversion"/>
  </si>
  <si>
    <t>基于四轴飞行器的海上搜救系统</t>
    <phoneticPr fontId="9" type="noConversion"/>
  </si>
  <si>
    <t>程序设计及实践©（中英）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</si>
  <si>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</si>
  <si>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</si>
  <si>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</si>
  <si>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</si>
  <si>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</si>
  <si>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</si>
  <si>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</si>
  <si>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</si>
  <si>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指导课程设计</t>
    <phoneticPr fontId="1" type="noConversion"/>
  </si>
  <si>
    <t>肖建力</t>
    <phoneticPr fontId="1" type="noConversion"/>
  </si>
  <si>
    <t>双语理论教学</t>
    <phoneticPr fontId="1" type="noConversion"/>
  </si>
  <si>
    <t>15-16（1）</t>
    <phoneticPr fontId="1" type="noConversion"/>
  </si>
  <si>
    <t>10周</t>
    <phoneticPr fontId="1" type="noConversion"/>
  </si>
  <si>
    <t>谢明</t>
    <phoneticPr fontId="1" type="noConversion"/>
  </si>
  <si>
    <t>电子实习(中英)</t>
    <phoneticPr fontId="1" type="noConversion"/>
  </si>
  <si>
    <t>中英</t>
    <phoneticPr fontId="1" type="noConversion"/>
  </si>
  <si>
    <t>理论教学</t>
    <phoneticPr fontId="1" type="noConversion"/>
  </si>
  <si>
    <t>徐伯庆</t>
    <phoneticPr fontId="1" type="noConversion"/>
  </si>
  <si>
    <t>徐公杰</t>
    <phoneticPr fontId="1" type="noConversion"/>
  </si>
  <si>
    <t>14-15（2）</t>
    <phoneticPr fontId="1" type="noConversion"/>
  </si>
  <si>
    <t>05970</t>
    <phoneticPr fontId="1" type="noConversion"/>
  </si>
  <si>
    <t>理论教学</t>
    <phoneticPr fontId="1" type="noConversion"/>
  </si>
  <si>
    <t>15-16（1）</t>
    <phoneticPr fontId="1" type="noConversion"/>
  </si>
  <si>
    <t>指导创新训练项目</t>
    <phoneticPr fontId="1" type="noConversion"/>
  </si>
  <si>
    <t>14-15（2）</t>
    <phoneticPr fontId="1" type="noConversion"/>
  </si>
  <si>
    <t>信号与系统(双语)（中英）</t>
    <phoneticPr fontId="1" type="noConversion"/>
  </si>
  <si>
    <t>双语理论教学</t>
    <phoneticPr fontId="1" type="noConversion"/>
  </si>
  <si>
    <t>中英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</si>
  <si>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</si>
  <si>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</si>
  <si>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</si>
  <si>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</si>
  <si>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</si>
  <si>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</si>
  <si>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</si>
  <si>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</si>
  <si>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</si>
  <si>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14-15（2）</t>
    <phoneticPr fontId="1" type="noConversion"/>
  </si>
  <si>
    <t>基于TMS320LF28335的门禁联动式图书馆座位管理系统</t>
    <phoneticPr fontId="9" type="noConversion"/>
  </si>
  <si>
    <t>指导创新训练项目</t>
    <phoneticPr fontId="1" type="noConversion"/>
  </si>
  <si>
    <t>杨海马</t>
    <phoneticPr fontId="9" type="noConversion"/>
  </si>
  <si>
    <t>理论教学</t>
    <phoneticPr fontId="1" type="noConversion"/>
  </si>
  <si>
    <t>15-16（1）</t>
    <phoneticPr fontId="1" type="noConversion"/>
  </si>
  <si>
    <t>05379</t>
    <phoneticPr fontId="1" type="noConversion"/>
  </si>
  <si>
    <t>杨海马</t>
    <phoneticPr fontId="1" type="noConversion"/>
  </si>
  <si>
    <t>基于多传感器融合的智能小车轨迹跟踪设计与开发</t>
    <phoneticPr fontId="9" type="noConversion"/>
  </si>
  <si>
    <t>杨晶东</t>
    <phoneticPr fontId="9" type="noConversion"/>
  </si>
  <si>
    <t>全方位监控卫士</t>
    <phoneticPr fontId="9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</si>
  <si>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</si>
  <si>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</si>
  <si>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</si>
  <si>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05027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</si>
  <si>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</si>
  <si>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</si>
  <si>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</si>
  <si>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杨永才</t>
    <phoneticPr fontId="1" type="noConversion"/>
  </si>
  <si>
    <t>重修</t>
    <phoneticPr fontId="1" type="noConversion"/>
  </si>
  <si>
    <t>于莲芝</t>
    <phoneticPr fontId="1" type="noConversion"/>
  </si>
  <si>
    <t>袁健</t>
    <phoneticPr fontId="1" type="noConversion"/>
  </si>
  <si>
    <t>袁明辉</t>
    <phoneticPr fontId="1" type="noConversion"/>
  </si>
  <si>
    <t>06498</t>
    <phoneticPr fontId="1" type="noConversion"/>
  </si>
  <si>
    <t>袁庆庆</t>
    <phoneticPr fontId="1" type="noConversion"/>
  </si>
  <si>
    <t>毕业设计</t>
    <phoneticPr fontId="1" type="noConversion"/>
  </si>
  <si>
    <t>学士导师</t>
    <phoneticPr fontId="1" type="noConversion"/>
  </si>
  <si>
    <t>双语理论教学</t>
    <phoneticPr fontId="1" type="noConversion"/>
  </si>
  <si>
    <t>15-16（1）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</si>
  <si>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</si>
  <si>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</si>
  <si>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</si>
  <si>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</si>
  <si>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张凤登</t>
    <phoneticPr fontId="1" type="noConversion"/>
  </si>
  <si>
    <t>毕业设计</t>
    <phoneticPr fontId="1" type="noConversion"/>
  </si>
  <si>
    <t>学士导师</t>
    <phoneticPr fontId="1" type="noConversion"/>
  </si>
  <si>
    <t>14-15（2）</t>
    <phoneticPr fontId="1" type="noConversion"/>
  </si>
  <si>
    <t>张刚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</si>
  <si>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</si>
  <si>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</si>
  <si>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</si>
  <si>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张荣福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</si>
  <si>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</si>
  <si>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</si>
  <si>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</si>
  <si>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</si>
  <si>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06553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</si>
  <si>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</si>
  <si>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</si>
  <si>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</si>
  <si>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张轩雄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</si>
  <si>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</si>
  <si>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</si>
  <si>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</si>
  <si>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14-15（2）</t>
    <phoneticPr fontId="1" type="noConversion"/>
  </si>
  <si>
    <t>高校在线失物招领系统的开发</t>
    <phoneticPr fontId="9" type="noConversion"/>
  </si>
  <si>
    <t>张艳</t>
    <phoneticPr fontId="9" type="noConversion"/>
  </si>
  <si>
    <t>基于Andoid系统的地铁失物招领系统</t>
    <phoneticPr fontId="9" type="noConversion"/>
  </si>
  <si>
    <t>张艳</t>
    <phoneticPr fontId="1" type="noConversion"/>
  </si>
  <si>
    <t>陆轨两用电动汽车控制器设计</t>
    <phoneticPr fontId="9" type="noConversion"/>
  </si>
  <si>
    <t>张振国</t>
    <phoneticPr fontId="9" type="noConversion"/>
  </si>
  <si>
    <t>集中指导实习</t>
    <phoneticPr fontId="1" type="noConversion"/>
  </si>
  <si>
    <t>15-16（1）</t>
    <phoneticPr fontId="1" type="noConversion"/>
  </si>
  <si>
    <t>1天</t>
    <phoneticPr fontId="1" type="noConversion"/>
  </si>
  <si>
    <t>张振国</t>
    <phoneticPr fontId="1" type="noConversion"/>
  </si>
  <si>
    <t>理论教学</t>
    <phoneticPr fontId="1" type="noConversion"/>
  </si>
  <si>
    <t>14-15（2）</t>
    <phoneticPr fontId="1" type="noConversion"/>
  </si>
  <si>
    <t>指导课程设计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</si>
  <si>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</si>
  <si>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</si>
  <si>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</si>
  <si>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赵逢禹</t>
    <phoneticPr fontId="1" type="noConversion"/>
  </si>
  <si>
    <t>毕业设计</t>
    <phoneticPr fontId="1" type="noConversion"/>
  </si>
  <si>
    <t>学士导师</t>
    <phoneticPr fontId="1" type="noConversion"/>
  </si>
  <si>
    <t>05672</t>
    <phoneticPr fontId="1" type="noConversion"/>
  </si>
  <si>
    <t>全英教学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</si>
  <si>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</si>
  <si>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</si>
  <si>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</si>
  <si>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</si>
  <si>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</si>
  <si>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周美娇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</si>
  <si>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</si>
  <si>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</si>
  <si>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</si>
  <si>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周美娇</t>
    <phoneticPr fontId="1" type="noConversion"/>
  </si>
  <si>
    <t>毕业设计</t>
    <phoneticPr fontId="1" type="noConversion"/>
  </si>
  <si>
    <t>学士导师</t>
    <phoneticPr fontId="1" type="noConversion"/>
  </si>
  <si>
    <t>06287</t>
    <phoneticPr fontId="1" type="noConversion"/>
  </si>
  <si>
    <t>理论教学</t>
    <phoneticPr fontId="1" type="noConversion"/>
  </si>
  <si>
    <t>理论教学</t>
    <phoneticPr fontId="1" type="noConversion"/>
  </si>
  <si>
    <t>15-16（1）</t>
    <phoneticPr fontId="1" type="noConversion"/>
  </si>
  <si>
    <t>朱亦鸣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</si>
  <si>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</si>
  <si>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</si>
  <si>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</si>
  <si>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</si>
  <si>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</si>
  <si>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</si>
  <si>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左小五</t>
    <phoneticPr fontId="1" type="noConversion"/>
  </si>
  <si>
    <t>学士导师</t>
    <phoneticPr fontId="1" type="noConversion"/>
  </si>
  <si>
    <t>毕业设计</t>
    <phoneticPr fontId="1" type="noConversion"/>
  </si>
  <si>
    <t>06334 汇总</t>
  </si>
  <si>
    <t>06101 汇总</t>
  </si>
  <si>
    <t>05089 汇总</t>
  </si>
  <si>
    <t>05973 汇总</t>
  </si>
  <si>
    <t>05701 汇总</t>
  </si>
  <si>
    <t>00740 汇总</t>
  </si>
  <si>
    <t>05456 汇总</t>
  </si>
  <si>
    <t>03919 汇总</t>
  </si>
  <si>
    <t>06229 汇总</t>
  </si>
  <si>
    <t>06019 汇总</t>
  </si>
  <si>
    <t>05794 汇总</t>
  </si>
  <si>
    <t>06105 汇总</t>
  </si>
  <si>
    <t>05569 汇总</t>
  </si>
  <si>
    <t>05168 汇总</t>
  </si>
  <si>
    <t>06076 汇总</t>
  </si>
  <si>
    <t>03328 汇总</t>
  </si>
  <si>
    <t>02132 汇总</t>
  </si>
  <si>
    <t>05442 汇总</t>
  </si>
  <si>
    <t>05066 汇总</t>
  </si>
  <si>
    <t>09580 汇总</t>
  </si>
  <si>
    <t>06240 汇总</t>
  </si>
  <si>
    <t>03170 汇总</t>
  </si>
  <si>
    <t>01820 汇总</t>
  </si>
  <si>
    <t>05527 汇总</t>
  </si>
  <si>
    <t>05528 汇总</t>
  </si>
  <si>
    <t>05753 汇总</t>
  </si>
  <si>
    <t>03932 汇总</t>
  </si>
  <si>
    <t>05127 汇总</t>
  </si>
  <si>
    <t>05920 汇总</t>
  </si>
  <si>
    <t>05235 汇总</t>
  </si>
  <si>
    <t>06030 汇总</t>
  </si>
  <si>
    <t>06231 汇总</t>
  </si>
  <si>
    <t>05703 汇总</t>
  </si>
  <si>
    <t>05906 汇总</t>
  </si>
  <si>
    <t>06469 汇总</t>
  </si>
  <si>
    <t>06422 汇总</t>
  </si>
  <si>
    <t>06232 汇总</t>
  </si>
  <si>
    <t>05664 汇总</t>
  </si>
  <si>
    <t>06211 汇总</t>
  </si>
  <si>
    <t>05084 汇总</t>
  </si>
  <si>
    <t>00847 汇总</t>
  </si>
  <si>
    <t>06194 汇总</t>
  </si>
  <si>
    <t>05769 汇总</t>
  </si>
  <si>
    <t>04075 汇总</t>
  </si>
  <si>
    <t>05337 汇总</t>
  </si>
  <si>
    <t>03671 汇总</t>
  </si>
  <si>
    <t>02230 汇总</t>
  </si>
  <si>
    <t>05723 汇总</t>
  </si>
  <si>
    <t>05587 汇总</t>
  </si>
  <si>
    <t>03775 汇总</t>
  </si>
  <si>
    <t>05359 汇总</t>
  </si>
  <si>
    <t>04110 汇总</t>
  </si>
  <si>
    <t>06145 汇总</t>
  </si>
  <si>
    <t>07268 汇总</t>
  </si>
  <si>
    <t>05792 汇总</t>
  </si>
  <si>
    <t>05190 汇总</t>
  </si>
  <si>
    <t>05212 汇总</t>
  </si>
  <si>
    <t>06084 汇总</t>
  </si>
  <si>
    <t>05766 汇总</t>
  </si>
  <si>
    <t>06339 汇总</t>
  </si>
  <si>
    <t>03447 汇总</t>
  </si>
  <si>
    <t>03348 汇总</t>
  </si>
  <si>
    <t>06078 汇总</t>
  </si>
  <si>
    <t>05472 汇总</t>
  </si>
  <si>
    <t>05200 汇总</t>
  </si>
  <si>
    <t>03938 汇总</t>
  </si>
  <si>
    <t>05418 汇总</t>
  </si>
  <si>
    <t>08735 汇总</t>
  </si>
  <si>
    <t>06618 汇总</t>
  </si>
  <si>
    <t>05154 汇总</t>
  </si>
  <si>
    <t>06332 汇总</t>
  </si>
  <si>
    <t>06002 汇总</t>
  </si>
  <si>
    <t>03672 汇总</t>
  </si>
  <si>
    <t>07368 汇总</t>
  </si>
  <si>
    <t>05471 汇总</t>
  </si>
  <si>
    <t>02156 汇总</t>
  </si>
  <si>
    <t>05984 汇总</t>
  </si>
  <si>
    <t>05562 汇总</t>
  </si>
  <si>
    <t>04081 汇总</t>
  </si>
  <si>
    <t>06061 汇总</t>
  </si>
  <si>
    <t>05292 汇总</t>
  </si>
  <si>
    <t>05963 汇总</t>
  </si>
  <si>
    <t>05509 汇总</t>
  </si>
  <si>
    <t>08754 汇总</t>
  </si>
  <si>
    <t>06417 汇总</t>
  </si>
  <si>
    <t>06044 汇总</t>
  </si>
  <si>
    <t>01817 汇总</t>
  </si>
  <si>
    <t>05671 汇总</t>
  </si>
  <si>
    <t>06273 汇总</t>
  </si>
  <si>
    <t>05827 汇总</t>
  </si>
  <si>
    <t>03408 汇总</t>
  </si>
  <si>
    <t>05956 汇总</t>
  </si>
  <si>
    <t>05029 汇总</t>
  </si>
  <si>
    <t>05621 汇总</t>
  </si>
  <si>
    <t>05679 汇总</t>
  </si>
  <si>
    <t>05605 汇总</t>
  </si>
  <si>
    <t>01744 汇总</t>
  </si>
  <si>
    <t>05155 汇总</t>
  </si>
  <si>
    <t>05916 汇总</t>
  </si>
  <si>
    <t>03861 汇总</t>
  </si>
  <si>
    <t>05120 汇总</t>
  </si>
  <si>
    <t>05922 汇总</t>
  </si>
  <si>
    <t>04080 汇总</t>
  </si>
  <si>
    <t>00846 汇总</t>
  </si>
  <si>
    <t>05868 汇总</t>
  </si>
  <si>
    <t>06607 汇总</t>
  </si>
  <si>
    <t>06309 汇总</t>
  </si>
  <si>
    <t>05658 汇总</t>
  </si>
  <si>
    <t>03805 汇总</t>
  </si>
  <si>
    <t>01805 汇总</t>
  </si>
  <si>
    <t>06142 汇总</t>
  </si>
  <si>
    <t>03424 汇总</t>
  </si>
  <si>
    <t>03494 汇总</t>
  </si>
  <si>
    <t>90532 汇总</t>
  </si>
  <si>
    <t>06204 汇总</t>
  </si>
  <si>
    <t>05628 汇总</t>
  </si>
  <si>
    <t>03812 汇总</t>
  </si>
  <si>
    <t>06335 汇总</t>
  </si>
  <si>
    <t>05782 汇总</t>
  </si>
  <si>
    <t>01746 汇总</t>
  </si>
  <si>
    <t>05326 汇总</t>
  </si>
  <si>
    <t>06243 汇总</t>
  </si>
  <si>
    <t>05347 汇总</t>
  </si>
  <si>
    <t>05216 汇总</t>
  </si>
  <si>
    <t>06060 汇总</t>
  </si>
  <si>
    <t>05185 汇总</t>
  </si>
  <si>
    <t>06159 汇总</t>
  </si>
  <si>
    <t>06589 汇总</t>
  </si>
  <si>
    <t>05451 汇总</t>
  </si>
  <si>
    <t>05334 汇总</t>
  </si>
  <si>
    <t>04073 汇总</t>
  </si>
  <si>
    <t>06173 汇总</t>
  </si>
  <si>
    <t>05765 汇总</t>
  </si>
  <si>
    <t>06215 汇总</t>
  </si>
  <si>
    <t>05908 汇总</t>
  </si>
  <si>
    <t>03928 汇总</t>
  </si>
  <si>
    <t>05529 汇总</t>
  </si>
  <si>
    <t>09581 汇总</t>
  </si>
  <si>
    <t>03819 汇总</t>
  </si>
  <si>
    <t>05695 汇总</t>
  </si>
  <si>
    <t>04100 汇总</t>
  </si>
  <si>
    <t>05880 汇总</t>
  </si>
  <si>
    <t>06402 汇总</t>
  </si>
  <si>
    <t>05459 汇总</t>
  </si>
  <si>
    <t>09060 汇总</t>
  </si>
  <si>
    <t>05085 汇总</t>
  </si>
  <si>
    <t>03149 汇总</t>
  </si>
  <si>
    <t>06052 汇总</t>
  </si>
  <si>
    <t>05265 汇总</t>
  </si>
  <si>
    <t>05970 汇总</t>
  </si>
  <si>
    <t>05044 汇总</t>
  </si>
  <si>
    <t>05885 汇总</t>
  </si>
  <si>
    <t>06395 汇总</t>
  </si>
  <si>
    <t>05379 汇总</t>
  </si>
  <si>
    <t>05892 汇总</t>
  </si>
  <si>
    <t>05855 汇总</t>
  </si>
  <si>
    <t>08749 汇总</t>
  </si>
  <si>
    <t>05027 汇总</t>
  </si>
  <si>
    <t>00741 汇总</t>
  </si>
  <si>
    <t>05609 汇总</t>
  </si>
  <si>
    <t>06201 汇总</t>
  </si>
  <si>
    <t>05577 汇总</t>
  </si>
  <si>
    <t>03867 汇总</t>
  </si>
  <si>
    <t>04331 汇总</t>
  </si>
  <si>
    <t>03400 汇总</t>
  </si>
  <si>
    <t>05656 汇总</t>
  </si>
  <si>
    <t>06498 汇总</t>
  </si>
  <si>
    <t>05370 汇总</t>
  </si>
  <si>
    <t>06152 汇总</t>
  </si>
  <si>
    <t>05516 汇总</t>
  </si>
  <si>
    <t>03093 汇总</t>
  </si>
  <si>
    <t>06280 汇总</t>
  </si>
  <si>
    <t>05221 汇总</t>
  </si>
  <si>
    <t>06400 汇总</t>
  </si>
  <si>
    <t>03769 汇总</t>
  </si>
  <si>
    <t>06065 汇总</t>
  </si>
  <si>
    <t>06553 汇总</t>
  </si>
  <si>
    <t>02213 汇总</t>
  </si>
  <si>
    <t>05543 汇总</t>
  </si>
  <si>
    <t>05692 汇总</t>
  </si>
  <si>
    <t>05132 汇总</t>
  </si>
  <si>
    <t>03797 汇总</t>
  </si>
  <si>
    <t>04078 汇总</t>
  </si>
  <si>
    <t>05307 汇总</t>
  </si>
  <si>
    <t>05672 汇总</t>
  </si>
  <si>
    <t>05968 汇总</t>
  </si>
  <si>
    <t>05227 汇总</t>
  </si>
  <si>
    <t>05123 汇总</t>
  </si>
  <si>
    <t>06287 汇总</t>
  </si>
  <si>
    <t>05839 汇总</t>
  </si>
  <si>
    <t>03808 汇总</t>
  </si>
  <si>
    <t>总计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</si>
</sst>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rgb="FFC00000"/>
      <name val="宋体"/>
      <family val="2"/>
      <charset val="134"/>
      <scheme val="minor"/>
    </font>
    <font>
      <sz val="11"/>
      <color rgb="FFC00000"/>
      <name val="宋体"/>
      <family val="3"/>
      <charset val="134"/>
      <scheme val="minor"/>
    </font>
    <font>
      <sz val="11"/>
      <color theme="5"/>
      <name val="宋体"/>
      <family val="2"/>
      <charset val="134"/>
      <scheme val="minor"/>
    </font>
    <font>
      <sz val="11"/>
      <color theme="5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1"/>
      <charset val="134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vertical="center" wrapText="1"/>
    </xf>
    <xf numFmtId="177" fontId="3" fillId="2" borderId="0" xfId="0" applyNumberFormat="1" applyFont="1" applyFill="1">
      <alignment vertical="center"/>
    </xf>
    <xf numFmtId="177" fontId="2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177" fontId="2" fillId="2" borderId="0" xfId="0" applyNumberFormat="1" applyFont="1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7" fontId="3" fillId="2" borderId="0" xfId="0" applyNumberFormat="1" applyFont="1" applyFill="1" applyAlignment="1">
      <alignment horizontal="left" vertical="center"/>
    </xf>
    <xf numFmtId="0" fontId="1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quotePrefix="1" applyFont="1" applyFill="1" applyBorder="1" applyAlignment="1">
      <alignment horizontal="left" vertical="center"/>
    </xf>
    <xf numFmtId="0" fontId="18" fillId="0" borderId="1" xfId="0" quotePrefix="1" applyFont="1" applyBorder="1" applyAlignment="1">
      <alignment horizontal="left" vertical="center"/>
    </xf>
    <xf numFmtId="0" fontId="17" fillId="0" borderId="1" xfId="0" quotePrefix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left" vertical="center"/>
    </xf>
    <xf numFmtId="177" fontId="2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7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3.5" outlineLevelRow="2"/>
  <cols>
    <col min="1" max="1" width="4.5" style="27" customWidth="1"/>
    <col min="2" max="2" width="9.5" style="27" bestFit="1" customWidth="1"/>
    <col min="3" max="3" width="16" style="27" customWidth="1"/>
    <col min="4" max="4" width="14.875" style="27" customWidth="1"/>
    <col min="5" max="5" width="9" style="27" customWidth="1"/>
    <col min="6" max="6" width="6.625" style="27" customWidth="1"/>
    <col min="7" max="7" width="12.75" style="27" bestFit="1" customWidth="1"/>
    <col min="8" max="8" width="9.125" style="27" bestFit="1" customWidth="1"/>
    <col min="9" max="9" width="8" style="27" customWidth="1"/>
    <col min="10" max="10" width="6.25" style="27" customWidth="1"/>
    <col min="11" max="11" width="44.25" style="27" hidden="1" customWidth="1"/>
    <col min="12" max="12" width="14.25" style="27" hidden="1" customWidth="1"/>
    <col min="13" max="13" width="13.625" style="27" hidden="1" customWidth="1"/>
    <col min="14" max="14" width="7.125" style="27" bestFit="1" customWidth="1"/>
    <col min="15" max="15" width="5.25" style="27" customWidth="1"/>
    <col min="16" max="16" width="6" style="27" customWidth="1"/>
    <col min="17" max="17" width="5.625" style="27" customWidth="1"/>
    <col min="18" max="18" width="5.625" style="28" customWidth="1"/>
    <col min="19" max="19" width="7.875" style="29" customWidth="1"/>
    <col min="20" max="20" width="5.625" style="30" customWidth="1"/>
    <col min="21" max="21" width="6.25" style="30" customWidth="1"/>
    <col min="22" max="22" width="5.5" style="30" customWidth="1"/>
    <col min="23" max="23" width="5.375" style="30" customWidth="1"/>
    <col min="24" max="24" width="8.25" style="31" customWidth="1"/>
    <col min="25" max="25" width="5.5" style="30" customWidth="1"/>
    <col min="26" max="26" width="8.625" style="27" customWidth="1"/>
  </cols>
  <sheetData>
    <row r="1" spans="1:27" s="4" customFormat="1" ht="67.5">
      <c r="A1" s="10" t="s">
        <v>0</v>
      </c>
      <c r="B1" s="11" t="s">
        <v>1</v>
      </c>
      <c r="C1" s="11" t="s">
        <v>2</v>
      </c>
      <c r="D1" s="11" t="s">
        <v>3</v>
      </c>
      <c r="E1" s="11" t="s">
        <v>920</v>
      </c>
      <c r="F1" s="12" t="s">
        <v>1427</v>
      </c>
      <c r="G1" s="11" t="s">
        <v>4</v>
      </c>
      <c r="H1" s="11" t="s">
        <v>5</v>
      </c>
      <c r="I1" s="11" t="s">
        <v>6</v>
      </c>
      <c r="J1" s="12" t="s">
        <v>1425</v>
      </c>
      <c r="K1" s="11" t="s">
        <v>7</v>
      </c>
      <c r="L1" s="11" t="s">
        <v>8</v>
      </c>
      <c r="M1" s="11" t="s">
        <v>9</v>
      </c>
      <c r="N1" s="11" t="s">
        <v>10</v>
      </c>
      <c r="O1" s="12" t="s">
        <v>1426</v>
      </c>
      <c r="P1" s="11" t="s">
        <v>11</v>
      </c>
      <c r="Q1" s="11" t="s">
        <v>12</v>
      </c>
      <c r="R1" s="13" t="s">
        <v>1428</v>
      </c>
      <c r="S1" s="14" t="s">
        <v>1418</v>
      </c>
      <c r="T1" s="15" t="s">
        <v>1419</v>
      </c>
      <c r="U1" s="1" t="s">
        <v>1420</v>
      </c>
      <c r="V1" s="1" t="s">
        <v>1421</v>
      </c>
      <c r="W1" s="1" t="s">
        <v>1422</v>
      </c>
      <c r="X1" s="6" t="s">
        <v>1429</v>
      </c>
      <c r="Y1" s="1" t="s">
        <v>1423</v>
      </c>
      <c r="Z1" s="7" t="s">
        <v>1424</v>
      </c>
      <c r="AA1" s="4" t="s">
        <v>1646</v>
      </c>
    </row>
    <row r="2" spans="1:27" s="3" customFormat="1" outlineLevel="2">
      <c r="A2" s="16">
        <v>2012</v>
      </c>
      <c r="B2" s="16" t="s">
        <v>1331</v>
      </c>
      <c r="C2" s="16" t="s">
        <v>1332</v>
      </c>
      <c r="D2" s="16" t="s">
        <v>1417</v>
      </c>
      <c r="E2" s="16" t="s">
        <v>1416</v>
      </c>
      <c r="F2" s="16" t="s">
        <v>45</v>
      </c>
      <c r="G2" s="16" t="s">
        <v>806</v>
      </c>
      <c r="H2" s="16" t="s">
        <v>807</v>
      </c>
      <c r="I2" s="16" t="s">
        <v>19</v>
      </c>
      <c r="J2" s="16">
        <v>12</v>
      </c>
      <c r="K2" s="16" t="s">
        <v>1170</v>
      </c>
      <c r="L2" s="16" t="s">
        <v>855</v>
      </c>
      <c r="M2" s="16" t="s">
        <v>809</v>
      </c>
      <c r="N2" s="16" t="s">
        <v>61</v>
      </c>
      <c r="O2" s="16" t="s">
        <v>56</v>
      </c>
      <c r="P2" s="16" t="s">
        <v>56</v>
      </c>
      <c r="Q2" s="16" t="s">
        <v>25</v>
      </c>
      <c r="R2" s="17">
        <v>16</v>
      </c>
      <c r="S2" s="18">
        <f>IF(J2&lt;25,1,1+(J2-25)/J2)</f>
        <v>1</v>
      </c>
      <c r="T2" s="16">
        <v>1</v>
      </c>
      <c r="U2" s="16">
        <f>O2*S2*T2</f>
        <v>16</v>
      </c>
      <c r="V2" s="16"/>
      <c r="W2" s="16"/>
      <c r="X2" s="18">
        <f>R2*S2</f>
        <v>16</v>
      </c>
      <c r="Y2" s="16"/>
      <c r="Z2" s="18">
        <f>U2+V2+W2+X2+Y2</f>
        <v>32</v>
      </c>
    </row>
    <row r="3" spans="1:27" s="3" customFormat="1" outlineLevel="2">
      <c r="A3" s="16" t="s">
        <v>521</v>
      </c>
      <c r="B3" s="16" t="s">
        <v>804</v>
      </c>
      <c r="C3" s="16" t="s">
        <v>805</v>
      </c>
      <c r="D3" s="16" t="s">
        <v>1647</v>
      </c>
      <c r="E3" s="16" t="s">
        <v>1648</v>
      </c>
      <c r="F3" s="16" t="s">
        <v>16</v>
      </c>
      <c r="G3" s="16" t="s">
        <v>806</v>
      </c>
      <c r="H3" s="16" t="s">
        <v>807</v>
      </c>
      <c r="I3" s="16" t="s">
        <v>19</v>
      </c>
      <c r="J3" s="16">
        <v>5</v>
      </c>
      <c r="K3" s="16" t="s">
        <v>808</v>
      </c>
      <c r="L3" s="16" t="s">
        <v>47</v>
      </c>
      <c r="M3" s="16" t="s">
        <v>809</v>
      </c>
      <c r="N3" s="16" t="s">
        <v>25</v>
      </c>
      <c r="O3" s="16" t="s">
        <v>25</v>
      </c>
      <c r="P3" s="16" t="s">
        <v>25</v>
      </c>
      <c r="Q3" s="16" t="s">
        <v>25</v>
      </c>
      <c r="R3" s="17"/>
      <c r="S3" s="18">
        <f>IF(J3&lt;25,1,1+(J3-25)/J3)</f>
        <v>1</v>
      </c>
      <c r="T3" s="16"/>
      <c r="U3" s="16"/>
      <c r="V3" s="16"/>
      <c r="W3" s="16"/>
      <c r="X3" s="18">
        <f>32*S3*F3</f>
        <v>96</v>
      </c>
      <c r="Y3" s="16"/>
      <c r="Z3" s="18">
        <f>U3+V3+W3+X3+Y3</f>
        <v>96</v>
      </c>
      <c r="AA3" s="33"/>
    </row>
    <row r="4" spans="1:27" s="3" customFormat="1" outlineLevel="2">
      <c r="A4" s="21"/>
      <c r="B4" s="21"/>
      <c r="C4" s="21"/>
      <c r="D4" s="16" t="s">
        <v>1649</v>
      </c>
      <c r="E4" s="21"/>
      <c r="F4" s="21"/>
      <c r="G4" s="16" t="s">
        <v>806</v>
      </c>
      <c r="H4" s="34" t="s">
        <v>1476</v>
      </c>
      <c r="I4" s="34"/>
      <c r="J4" s="34">
        <v>3</v>
      </c>
      <c r="K4" s="21"/>
      <c r="L4" s="21"/>
      <c r="M4" s="21"/>
      <c r="N4" s="21"/>
      <c r="O4" s="21"/>
      <c r="P4" s="21"/>
      <c r="Q4" s="21"/>
      <c r="R4" s="21"/>
      <c r="S4" s="35"/>
      <c r="T4" s="17"/>
      <c r="U4" s="16"/>
      <c r="V4" s="17">
        <f>J4*14</f>
        <v>42</v>
      </c>
      <c r="W4" s="17"/>
      <c r="X4" s="23"/>
      <c r="Y4" s="17"/>
      <c r="Z4" s="18">
        <f>U4+V4+W4+X4+Y4</f>
        <v>42</v>
      </c>
    </row>
    <row r="5" spans="1:27" s="3" customFormat="1" outlineLevel="2">
      <c r="A5" s="21"/>
      <c r="B5" s="21"/>
      <c r="C5" s="21"/>
      <c r="D5" s="16" t="s">
        <v>1650</v>
      </c>
      <c r="E5" s="21"/>
      <c r="F5" s="21"/>
      <c r="G5" s="16" t="s">
        <v>806</v>
      </c>
      <c r="H5" s="21" t="s">
        <v>1476</v>
      </c>
      <c r="I5" s="21"/>
      <c r="J5" s="21">
        <v>3</v>
      </c>
      <c r="K5" s="21"/>
      <c r="L5" s="21"/>
      <c r="M5" s="21"/>
      <c r="N5" s="21"/>
      <c r="O5" s="21"/>
      <c r="P5" s="21"/>
      <c r="Q5" s="21"/>
      <c r="R5" s="21"/>
      <c r="S5" s="35"/>
      <c r="T5" s="17"/>
      <c r="U5" s="17"/>
      <c r="V5" s="17"/>
      <c r="W5" s="17"/>
      <c r="X5" s="23"/>
      <c r="Y5" s="17">
        <f>2*J5</f>
        <v>6</v>
      </c>
      <c r="Z5" s="18">
        <f>U5+V5+W5+X5+Y5</f>
        <v>6</v>
      </c>
      <c r="AA5" s="33"/>
    </row>
    <row r="6" spans="1:27" s="3" customFormat="1" outlineLevel="1">
      <c r="A6" s="21"/>
      <c r="B6" s="21"/>
      <c r="C6" s="21"/>
      <c r="D6" s="16"/>
      <c r="E6" s="21"/>
      <c r="F6" s="21"/>
      <c r="G6" s="41" t="s">
        <v>2300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35"/>
      <c r="T6" s="17"/>
      <c r="U6" s="17"/>
      <c r="V6" s="17"/>
      <c r="W6" s="17"/>
      <c r="X6" s="23"/>
      <c r="Y6" s="17"/>
      <c r="Z6" s="18">
        <f>SUBTOTAL(9,Z2:Z5)</f>
        <v>176</v>
      </c>
      <c r="AA6" s="33"/>
    </row>
    <row r="7" spans="1:27" s="3" customFormat="1" outlineLevel="2">
      <c r="A7" s="16" t="s">
        <v>521</v>
      </c>
      <c r="B7" s="16" t="s">
        <v>1132</v>
      </c>
      <c r="C7" s="16" t="s">
        <v>1133</v>
      </c>
      <c r="D7" s="16" t="s">
        <v>1651</v>
      </c>
      <c r="E7" s="16" t="s">
        <v>1652</v>
      </c>
      <c r="F7" s="16" t="s">
        <v>16</v>
      </c>
      <c r="G7" s="16" t="s">
        <v>899</v>
      </c>
      <c r="H7" s="16" t="s">
        <v>900</v>
      </c>
      <c r="I7" s="16" t="s">
        <v>102</v>
      </c>
      <c r="J7" s="16">
        <v>43</v>
      </c>
      <c r="K7" s="16" t="s">
        <v>1014</v>
      </c>
      <c r="L7" s="16" t="s">
        <v>1134</v>
      </c>
      <c r="M7" s="16" t="s">
        <v>527</v>
      </c>
      <c r="N7" s="16" t="s">
        <v>22</v>
      </c>
      <c r="O7" s="16" t="s">
        <v>22</v>
      </c>
      <c r="P7" s="16" t="s">
        <v>25</v>
      </c>
      <c r="Q7" s="16" t="s">
        <v>25</v>
      </c>
      <c r="R7" s="17">
        <v>0</v>
      </c>
      <c r="S7" s="18">
        <f>IF(J7&lt;25,1,1+(J7-25)/J7)</f>
        <v>1.4186046511627908</v>
      </c>
      <c r="T7" s="16">
        <v>1</v>
      </c>
      <c r="U7" s="16">
        <f>O7*S7*T7</f>
        <v>68.093023255813961</v>
      </c>
      <c r="V7" s="16"/>
      <c r="W7" s="16"/>
      <c r="X7" s="18"/>
      <c r="Y7" s="16"/>
      <c r="Z7" s="18">
        <f>U7+V7+W7+X7+Y7</f>
        <v>68.093023255813961</v>
      </c>
    </row>
    <row r="8" spans="1:27" s="3" customFormat="1" outlineLevel="2">
      <c r="A8" s="21"/>
      <c r="B8" s="21"/>
      <c r="C8" s="21"/>
      <c r="D8" s="16" t="s">
        <v>1649</v>
      </c>
      <c r="E8" s="21"/>
      <c r="F8" s="21"/>
      <c r="G8" s="16" t="s">
        <v>899</v>
      </c>
      <c r="H8" s="34" t="s">
        <v>1527</v>
      </c>
      <c r="I8" s="34"/>
      <c r="J8" s="34">
        <v>4</v>
      </c>
      <c r="K8" s="21"/>
      <c r="L8" s="21"/>
      <c r="M8" s="21"/>
      <c r="N8" s="21"/>
      <c r="O8" s="21"/>
      <c r="P8" s="21"/>
      <c r="Q8" s="21"/>
      <c r="R8" s="21"/>
      <c r="S8" s="35"/>
      <c r="T8" s="17"/>
      <c r="U8" s="16"/>
      <c r="V8" s="17">
        <f>J8*14</f>
        <v>56</v>
      </c>
      <c r="W8" s="17"/>
      <c r="X8" s="23"/>
      <c r="Y8" s="17"/>
      <c r="Z8" s="18">
        <f>U8+V8+W8+X8+Y8</f>
        <v>56</v>
      </c>
    </row>
    <row r="9" spans="1:27" s="3" customFormat="1" outlineLevel="2">
      <c r="A9" s="21"/>
      <c r="B9" s="21"/>
      <c r="C9" s="21"/>
      <c r="D9" s="16" t="s">
        <v>1650</v>
      </c>
      <c r="E9" s="21"/>
      <c r="F9" s="21"/>
      <c r="G9" s="16" t="s">
        <v>899</v>
      </c>
      <c r="H9" s="21" t="s">
        <v>1527</v>
      </c>
      <c r="I9" s="21"/>
      <c r="J9" s="21">
        <v>9</v>
      </c>
      <c r="K9" s="21"/>
      <c r="L9" s="21"/>
      <c r="M9" s="21"/>
      <c r="N9" s="21"/>
      <c r="O9" s="21"/>
      <c r="P9" s="21"/>
      <c r="Q9" s="21"/>
      <c r="R9" s="21"/>
      <c r="S9" s="35"/>
      <c r="T9" s="17"/>
      <c r="U9" s="17"/>
      <c r="V9" s="17"/>
      <c r="W9" s="17"/>
      <c r="X9" s="23"/>
      <c r="Y9" s="17">
        <f>2*J9</f>
        <v>18</v>
      </c>
      <c r="Z9" s="18">
        <f>U9+V9+W9+X9+Y9</f>
        <v>18</v>
      </c>
      <c r="AA9" s="33"/>
    </row>
    <row r="10" spans="1:27" s="3" customFormat="1" outlineLevel="1">
      <c r="A10" s="21"/>
      <c r="B10" s="21"/>
      <c r="C10" s="21"/>
      <c r="D10" s="16"/>
      <c r="E10" s="21"/>
      <c r="F10" s="21"/>
      <c r="G10" s="42" t="s">
        <v>2301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35"/>
      <c r="T10" s="17"/>
      <c r="U10" s="17"/>
      <c r="V10" s="17"/>
      <c r="W10" s="17"/>
      <c r="X10" s="23"/>
      <c r="Y10" s="17"/>
      <c r="Z10" s="18">
        <f>SUBTOTAL(9,Z7:Z9)</f>
        <v>142.09302325581396</v>
      </c>
      <c r="AA10" s="33"/>
    </row>
    <row r="11" spans="1:27" s="3" customFormat="1" ht="27" outlineLevel="2">
      <c r="A11" s="11"/>
      <c r="B11" s="11"/>
      <c r="C11" s="11" t="s">
        <v>1463</v>
      </c>
      <c r="D11" s="11" t="s">
        <v>1653</v>
      </c>
      <c r="E11" s="11"/>
      <c r="F11" s="11"/>
      <c r="G11" s="16" t="s">
        <v>732</v>
      </c>
      <c r="H11" s="11" t="s">
        <v>1654</v>
      </c>
      <c r="I11" s="11"/>
      <c r="J11" s="11"/>
      <c r="K11" s="11"/>
      <c r="L11" s="11"/>
      <c r="M11" s="11"/>
      <c r="N11" s="11"/>
      <c r="O11" s="11"/>
      <c r="P11" s="11"/>
      <c r="Q11" s="11"/>
      <c r="R11" s="10"/>
      <c r="S11" s="11"/>
      <c r="T11" s="11"/>
      <c r="U11" s="11"/>
      <c r="V11" s="11"/>
      <c r="W11" s="11">
        <v>15</v>
      </c>
      <c r="X11" s="11"/>
      <c r="Y11" s="11"/>
      <c r="Z11" s="18">
        <f>U11+V11+W11+X11+Y11</f>
        <v>15</v>
      </c>
      <c r="AA11" s="33"/>
    </row>
    <row r="12" spans="1:27" s="3" customFormat="1" ht="21" customHeight="1" outlineLevel="2">
      <c r="A12" s="16" t="s">
        <v>521</v>
      </c>
      <c r="B12" s="16" t="s">
        <v>1259</v>
      </c>
      <c r="C12" s="16" t="s">
        <v>1260</v>
      </c>
      <c r="D12" s="16" t="s">
        <v>1655</v>
      </c>
      <c r="E12" s="16" t="s">
        <v>1656</v>
      </c>
      <c r="F12" s="16" t="s">
        <v>45</v>
      </c>
      <c r="G12" s="16" t="s">
        <v>732</v>
      </c>
      <c r="H12" s="16" t="s">
        <v>733</v>
      </c>
      <c r="I12" s="16" t="s">
        <v>54</v>
      </c>
      <c r="J12" s="16">
        <v>32</v>
      </c>
      <c r="K12" s="16" t="s">
        <v>925</v>
      </c>
      <c r="L12" s="16" t="s">
        <v>1138</v>
      </c>
      <c r="M12" s="16" t="s">
        <v>642</v>
      </c>
      <c r="N12" s="16" t="s">
        <v>61</v>
      </c>
      <c r="O12" s="16" t="s">
        <v>61</v>
      </c>
      <c r="P12" s="16" t="s">
        <v>25</v>
      </c>
      <c r="Q12" s="16" t="s">
        <v>25</v>
      </c>
      <c r="R12" s="17">
        <v>0</v>
      </c>
      <c r="S12" s="18">
        <f>IF(J12&lt;25,1,1+(J12-25)/J12)</f>
        <v>1.21875</v>
      </c>
      <c r="T12" s="16">
        <v>1</v>
      </c>
      <c r="U12" s="16">
        <f>O12*S12*T12</f>
        <v>39</v>
      </c>
      <c r="V12" s="16"/>
      <c r="W12" s="16"/>
      <c r="X12" s="18"/>
      <c r="Y12" s="16"/>
      <c r="Z12" s="18">
        <f>U12+V12+W12+X12+Y12</f>
        <v>39</v>
      </c>
    </row>
    <row r="13" spans="1:27" s="3" customFormat="1" outlineLevel="2">
      <c r="A13" s="16" t="s">
        <v>521</v>
      </c>
      <c r="B13" s="16" t="s">
        <v>1262</v>
      </c>
      <c r="C13" s="16" t="s">
        <v>1263</v>
      </c>
      <c r="D13" s="16" t="s">
        <v>1657</v>
      </c>
      <c r="E13" s="16" t="s">
        <v>1658</v>
      </c>
      <c r="F13" s="16" t="s">
        <v>45</v>
      </c>
      <c r="G13" s="16" t="s">
        <v>732</v>
      </c>
      <c r="H13" s="16" t="s">
        <v>733</v>
      </c>
      <c r="I13" s="16" t="s">
        <v>54</v>
      </c>
      <c r="J13" s="16">
        <v>29</v>
      </c>
      <c r="K13" s="16" t="s">
        <v>1264</v>
      </c>
      <c r="L13" s="16" t="s">
        <v>1265</v>
      </c>
      <c r="M13" s="16" t="s">
        <v>642</v>
      </c>
      <c r="N13" s="16" t="s">
        <v>25</v>
      </c>
      <c r="O13" s="16" t="s">
        <v>25</v>
      </c>
      <c r="P13" s="16" t="s">
        <v>25</v>
      </c>
      <c r="Q13" s="16" t="s">
        <v>25</v>
      </c>
      <c r="R13" s="17"/>
      <c r="S13" s="18">
        <f>IF(J13&lt;25,1,1+(J13-25)/J13)</f>
        <v>1.1379310344827587</v>
      </c>
      <c r="T13" s="16"/>
      <c r="U13" s="16"/>
      <c r="V13" s="16"/>
      <c r="W13" s="16"/>
      <c r="X13" s="18">
        <f>32*S13*F13</f>
        <v>72.827586206896555</v>
      </c>
      <c r="Y13" s="16"/>
      <c r="Z13" s="18">
        <f>U13+V13+W13+X13+Y13</f>
        <v>72.827586206896555</v>
      </c>
      <c r="AA13" s="33"/>
    </row>
    <row r="14" spans="1:27" s="3" customFormat="1" outlineLevel="2">
      <c r="A14" s="16" t="s">
        <v>13</v>
      </c>
      <c r="B14" s="16" t="s">
        <v>1272</v>
      </c>
      <c r="C14" s="16" t="s">
        <v>1273</v>
      </c>
      <c r="D14" s="16" t="s">
        <v>1659</v>
      </c>
      <c r="E14" s="16" t="s">
        <v>1658</v>
      </c>
      <c r="F14" s="16" t="s">
        <v>33</v>
      </c>
      <c r="G14" s="16" t="s">
        <v>732</v>
      </c>
      <c r="H14" s="16" t="s">
        <v>733</v>
      </c>
      <c r="I14" s="16" t="s">
        <v>54</v>
      </c>
      <c r="J14" s="16">
        <v>50</v>
      </c>
      <c r="K14" s="16" t="s">
        <v>1039</v>
      </c>
      <c r="L14" s="16" t="s">
        <v>1275</v>
      </c>
      <c r="M14" s="16" t="s">
        <v>1034</v>
      </c>
      <c r="N14" s="16" t="s">
        <v>39</v>
      </c>
      <c r="O14" s="16" t="s">
        <v>22</v>
      </c>
      <c r="P14" s="16" t="s">
        <v>25</v>
      </c>
      <c r="Q14" s="16" t="s">
        <v>56</v>
      </c>
      <c r="R14" s="17">
        <v>16</v>
      </c>
      <c r="S14" s="18">
        <f>IF(J14&lt;25,1,1+(J14-25)/J14)</f>
        <v>1.5</v>
      </c>
      <c r="T14" s="16">
        <v>1</v>
      </c>
      <c r="U14" s="16">
        <f>O14*S14*T14</f>
        <v>72</v>
      </c>
      <c r="V14" s="16"/>
      <c r="W14" s="16"/>
      <c r="X14" s="18">
        <f>R14*S14</f>
        <v>24</v>
      </c>
      <c r="Y14" s="16"/>
      <c r="Z14" s="18">
        <f>U14+V14+W14+X14+Y14</f>
        <v>96</v>
      </c>
    </row>
    <row r="15" spans="1:27" s="3" customFormat="1" outlineLevel="2">
      <c r="A15" s="16" t="s">
        <v>13</v>
      </c>
      <c r="B15" s="16" t="s">
        <v>1279</v>
      </c>
      <c r="C15" s="16" t="s">
        <v>1280</v>
      </c>
      <c r="D15" s="16" t="s">
        <v>1659</v>
      </c>
      <c r="E15" s="16" t="s">
        <v>1658</v>
      </c>
      <c r="F15" s="16" t="s">
        <v>16</v>
      </c>
      <c r="G15" s="16" t="s">
        <v>732</v>
      </c>
      <c r="H15" s="16" t="s">
        <v>733</v>
      </c>
      <c r="I15" s="16" t="s">
        <v>54</v>
      </c>
      <c r="J15" s="16">
        <v>91</v>
      </c>
      <c r="K15" s="16" t="s">
        <v>972</v>
      </c>
      <c r="L15" s="16" t="s">
        <v>77</v>
      </c>
      <c r="M15" s="16" t="s">
        <v>1034</v>
      </c>
      <c r="N15" s="16" t="s">
        <v>22</v>
      </c>
      <c r="O15" s="16" t="s">
        <v>1283</v>
      </c>
      <c r="P15" s="16" t="s">
        <v>25</v>
      </c>
      <c r="Q15" s="16" t="s">
        <v>69</v>
      </c>
      <c r="R15" s="17">
        <v>12</v>
      </c>
      <c r="S15" s="18">
        <f>IF(J15&lt;25,1,1+(J15-25)/J15)</f>
        <v>1.7252747252747254</v>
      </c>
      <c r="T15" s="16">
        <v>1</v>
      </c>
      <c r="U15" s="16">
        <f>O15*S15*T15</f>
        <v>62.109890109890117</v>
      </c>
      <c r="V15" s="16"/>
      <c r="W15" s="16"/>
      <c r="X15" s="18">
        <f>R15*S15</f>
        <v>20.703296703296704</v>
      </c>
      <c r="Y15" s="16"/>
      <c r="Z15" s="18">
        <f>U15+V15+W15+X15+Y15</f>
        <v>82.813186813186817</v>
      </c>
    </row>
    <row r="16" spans="1:27" s="3" customFormat="1" outlineLevel="2">
      <c r="A16" s="16" t="s">
        <v>13</v>
      </c>
      <c r="B16" s="16" t="s">
        <v>1285</v>
      </c>
      <c r="C16" s="16" t="s">
        <v>1286</v>
      </c>
      <c r="D16" s="16" t="s">
        <v>1657</v>
      </c>
      <c r="E16" s="16" t="s">
        <v>1658</v>
      </c>
      <c r="F16" s="16" t="s">
        <v>45</v>
      </c>
      <c r="G16" s="16" t="s">
        <v>732</v>
      </c>
      <c r="H16" s="16" t="s">
        <v>733</v>
      </c>
      <c r="I16" s="16" t="s">
        <v>54</v>
      </c>
      <c r="J16" s="16">
        <v>46</v>
      </c>
      <c r="K16" s="16" t="s">
        <v>1045</v>
      </c>
      <c r="L16" s="16" t="s">
        <v>47</v>
      </c>
      <c r="M16" s="16" t="s">
        <v>1034</v>
      </c>
      <c r="N16" s="16" t="s">
        <v>25</v>
      </c>
      <c r="O16" s="16" t="s">
        <v>25</v>
      </c>
      <c r="P16" s="16" t="s">
        <v>25</v>
      </c>
      <c r="Q16" s="16" t="s">
        <v>25</v>
      </c>
      <c r="R16" s="17"/>
      <c r="S16" s="18">
        <f>IF(J16&lt;25,1,1+(J16-25)/J16)</f>
        <v>1.4565217391304348</v>
      </c>
      <c r="T16" s="16"/>
      <c r="U16" s="16"/>
      <c r="V16" s="16"/>
      <c r="W16" s="16"/>
      <c r="X16" s="18">
        <f>32*S16*F16</f>
        <v>93.217391304347828</v>
      </c>
      <c r="Y16" s="16"/>
      <c r="Z16" s="18">
        <f>U16+V16+W16+X16+Y16</f>
        <v>93.217391304347828</v>
      </c>
      <c r="AA16" s="33"/>
    </row>
    <row r="17" spans="1:27" s="3" customFormat="1" outlineLevel="2">
      <c r="A17" s="16" t="s">
        <v>521</v>
      </c>
      <c r="B17" s="16" t="s">
        <v>897</v>
      </c>
      <c r="C17" s="16" t="s">
        <v>898</v>
      </c>
      <c r="D17" s="16" t="s">
        <v>1660</v>
      </c>
      <c r="E17" s="16" t="s">
        <v>1661</v>
      </c>
      <c r="F17" s="16" t="s">
        <v>1662</v>
      </c>
      <c r="G17" s="16" t="s">
        <v>732</v>
      </c>
      <c r="H17" s="16" t="s">
        <v>1663</v>
      </c>
      <c r="I17" s="16"/>
      <c r="J17" s="16">
        <v>4</v>
      </c>
      <c r="K17" s="16"/>
      <c r="L17" s="16"/>
      <c r="M17" s="16"/>
      <c r="N17" s="16"/>
      <c r="O17" s="16"/>
      <c r="P17" s="16"/>
      <c r="Q17" s="16"/>
      <c r="R17" s="16"/>
      <c r="S17" s="18"/>
      <c r="T17" s="16"/>
      <c r="U17" s="16"/>
      <c r="V17" s="16"/>
      <c r="W17" s="16"/>
      <c r="X17" s="18">
        <f>0.3*14*J17</f>
        <v>16.8</v>
      </c>
      <c r="Y17" s="16"/>
      <c r="Z17" s="18">
        <f>U17+V17+W17+X17+Y17</f>
        <v>16.8</v>
      </c>
      <c r="AA17" s="32"/>
    </row>
    <row r="18" spans="1:27" s="3" customFormat="1" outlineLevel="2">
      <c r="A18" s="21"/>
      <c r="B18" s="21"/>
      <c r="C18" s="21"/>
      <c r="D18" s="16" t="s">
        <v>1664</v>
      </c>
      <c r="E18" s="21"/>
      <c r="F18" s="21"/>
      <c r="G18" s="16" t="s">
        <v>732</v>
      </c>
      <c r="H18" s="34" t="s">
        <v>1598</v>
      </c>
      <c r="I18" s="34"/>
      <c r="J18" s="34">
        <v>5</v>
      </c>
      <c r="K18" s="21"/>
      <c r="L18" s="21"/>
      <c r="M18" s="21"/>
      <c r="N18" s="21"/>
      <c r="O18" s="21"/>
      <c r="P18" s="21"/>
      <c r="Q18" s="21"/>
      <c r="R18" s="21"/>
      <c r="S18" s="35"/>
      <c r="T18" s="17"/>
      <c r="U18" s="16"/>
      <c r="V18" s="17">
        <f>J18*14</f>
        <v>70</v>
      </c>
      <c r="W18" s="17"/>
      <c r="X18" s="23"/>
      <c r="Y18" s="17"/>
      <c r="Z18" s="18">
        <f>U18+V18+W18+X18+Y18</f>
        <v>70</v>
      </c>
    </row>
    <row r="19" spans="1:27" s="3" customFormat="1" outlineLevel="2">
      <c r="A19" s="21"/>
      <c r="B19" s="21"/>
      <c r="C19" s="21"/>
      <c r="D19" s="16" t="s">
        <v>1665</v>
      </c>
      <c r="E19" s="21"/>
      <c r="F19" s="21"/>
      <c r="G19" s="16" t="s">
        <v>732</v>
      </c>
      <c r="H19" s="21" t="s">
        <v>1598</v>
      </c>
      <c r="I19" s="21"/>
      <c r="J19" s="21">
        <v>11</v>
      </c>
      <c r="K19" s="21"/>
      <c r="L19" s="21"/>
      <c r="M19" s="21"/>
      <c r="N19" s="21"/>
      <c r="O19" s="21"/>
      <c r="P19" s="21"/>
      <c r="Q19" s="21"/>
      <c r="R19" s="21"/>
      <c r="S19" s="35"/>
      <c r="T19" s="17"/>
      <c r="U19" s="17"/>
      <c r="V19" s="17"/>
      <c r="W19" s="17"/>
      <c r="X19" s="23"/>
      <c r="Y19" s="17">
        <f>2*J19</f>
        <v>22</v>
      </c>
      <c r="Z19" s="18">
        <f>U19+V19+W19+X19+Y19</f>
        <v>22</v>
      </c>
      <c r="AA19" s="33"/>
    </row>
    <row r="20" spans="1:27" s="3" customFormat="1" outlineLevel="1">
      <c r="A20" s="21"/>
      <c r="B20" s="21"/>
      <c r="C20" s="21"/>
      <c r="D20" s="16"/>
      <c r="E20" s="21"/>
      <c r="F20" s="21"/>
      <c r="G20" s="42" t="s">
        <v>2302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35"/>
      <c r="T20" s="17"/>
      <c r="U20" s="17"/>
      <c r="V20" s="17"/>
      <c r="W20" s="17"/>
      <c r="X20" s="23"/>
      <c r="Y20" s="17"/>
      <c r="Z20" s="18">
        <f>SUBTOTAL(9,Z11:Z19)</f>
        <v>507.6581643244312</v>
      </c>
      <c r="AA20" s="33"/>
    </row>
    <row r="21" spans="1:27" s="3" customFormat="1" outlineLevel="2">
      <c r="A21" s="16" t="s">
        <v>13</v>
      </c>
      <c r="B21" s="16" t="s">
        <v>146</v>
      </c>
      <c r="C21" s="16" t="s">
        <v>147</v>
      </c>
      <c r="D21" s="16" t="s">
        <v>1659</v>
      </c>
      <c r="E21" s="16" t="s">
        <v>1661</v>
      </c>
      <c r="F21" s="16" t="s">
        <v>45</v>
      </c>
      <c r="G21" s="16" t="s">
        <v>148</v>
      </c>
      <c r="H21" s="16" t="s">
        <v>149</v>
      </c>
      <c r="I21" s="16" t="s">
        <v>150</v>
      </c>
      <c r="J21" s="16">
        <v>24</v>
      </c>
      <c r="K21" s="16" t="s">
        <v>151</v>
      </c>
      <c r="L21" s="16" t="s">
        <v>152</v>
      </c>
      <c r="M21" s="16" t="s">
        <v>68</v>
      </c>
      <c r="N21" s="16" t="s">
        <v>61</v>
      </c>
      <c r="O21" s="16" t="s">
        <v>144</v>
      </c>
      <c r="P21" s="16" t="s">
        <v>25</v>
      </c>
      <c r="Q21" s="16" t="s">
        <v>145</v>
      </c>
      <c r="R21" s="17">
        <v>14</v>
      </c>
      <c r="S21" s="18">
        <f>IF(J21&lt;25,1,1+(J21-25)/J21)</f>
        <v>1</v>
      </c>
      <c r="T21" s="16">
        <v>1</v>
      </c>
      <c r="U21" s="16">
        <f>O21*S21*T21</f>
        <v>18</v>
      </c>
      <c r="V21" s="16"/>
      <c r="W21" s="16"/>
      <c r="X21" s="18">
        <f>R21*S21</f>
        <v>14</v>
      </c>
      <c r="Y21" s="16"/>
      <c r="Z21" s="18">
        <f>U21+V21+W21+X21+Y21</f>
        <v>32</v>
      </c>
    </row>
    <row r="22" spans="1:27" s="3" customFormat="1" outlineLevel="2">
      <c r="A22" s="16" t="s">
        <v>521</v>
      </c>
      <c r="B22" s="16" t="s">
        <v>1376</v>
      </c>
      <c r="C22" s="16" t="s">
        <v>1377</v>
      </c>
      <c r="D22" s="16" t="s">
        <v>1666</v>
      </c>
      <c r="E22" s="16" t="s">
        <v>1667</v>
      </c>
      <c r="F22" s="16" t="s">
        <v>45</v>
      </c>
      <c r="G22" s="16" t="s">
        <v>148</v>
      </c>
      <c r="H22" s="16" t="s">
        <v>149</v>
      </c>
      <c r="I22" s="16" t="s">
        <v>150</v>
      </c>
      <c r="J22" s="16">
        <v>35</v>
      </c>
      <c r="K22" s="16" t="s">
        <v>925</v>
      </c>
      <c r="L22" s="16" t="s">
        <v>932</v>
      </c>
      <c r="M22" s="16" t="s">
        <v>907</v>
      </c>
      <c r="N22" s="16" t="s">
        <v>61</v>
      </c>
      <c r="O22" s="16" t="s">
        <v>145</v>
      </c>
      <c r="P22" s="16" t="s">
        <v>144</v>
      </c>
      <c r="Q22" s="16" t="s">
        <v>25</v>
      </c>
      <c r="R22" s="17">
        <v>18</v>
      </c>
      <c r="S22" s="18">
        <f>IF(J22&lt;25,1,1+(J22-25)/J22)</f>
        <v>1.2857142857142856</v>
      </c>
      <c r="T22" s="16">
        <v>1</v>
      </c>
      <c r="U22" s="16">
        <f>O22*S22*T22</f>
        <v>18</v>
      </c>
      <c r="V22" s="16"/>
      <c r="W22" s="16"/>
      <c r="X22" s="18">
        <f>R22*S22</f>
        <v>23.142857142857139</v>
      </c>
      <c r="Y22" s="16"/>
      <c r="Z22" s="18">
        <f>U22+V22+W22+X22+Y22</f>
        <v>41.142857142857139</v>
      </c>
    </row>
    <row r="23" spans="1:27" s="3" customFormat="1" outlineLevel="2">
      <c r="A23" s="21"/>
      <c r="B23" s="21"/>
      <c r="C23" s="21"/>
      <c r="D23" s="16" t="s">
        <v>1649</v>
      </c>
      <c r="E23" s="21"/>
      <c r="F23" s="21"/>
      <c r="G23" s="16" t="s">
        <v>148</v>
      </c>
      <c r="H23" s="34" t="s">
        <v>1528</v>
      </c>
      <c r="I23" s="34"/>
      <c r="J23" s="34">
        <v>6</v>
      </c>
      <c r="K23" s="21"/>
      <c r="L23" s="21"/>
      <c r="M23" s="21"/>
      <c r="N23" s="21"/>
      <c r="O23" s="21"/>
      <c r="P23" s="21"/>
      <c r="Q23" s="21"/>
      <c r="R23" s="21"/>
      <c r="S23" s="35"/>
      <c r="T23" s="17"/>
      <c r="U23" s="16"/>
      <c r="V23" s="17">
        <f>J23*14</f>
        <v>84</v>
      </c>
      <c r="W23" s="17"/>
      <c r="X23" s="23"/>
      <c r="Y23" s="17"/>
      <c r="Z23" s="18">
        <f>U23+V23+W23+X23+Y23</f>
        <v>84</v>
      </c>
    </row>
    <row r="24" spans="1:27" s="3" customFormat="1" outlineLevel="2">
      <c r="A24" s="21"/>
      <c r="B24" s="21"/>
      <c r="C24" s="21"/>
      <c r="D24" s="16" t="s">
        <v>1650</v>
      </c>
      <c r="E24" s="21"/>
      <c r="F24" s="21"/>
      <c r="G24" s="16" t="s">
        <v>148</v>
      </c>
      <c r="H24" s="21" t="s">
        <v>1528</v>
      </c>
      <c r="I24" s="21"/>
      <c r="J24" s="21">
        <v>9</v>
      </c>
      <c r="K24" s="21"/>
      <c r="L24" s="21"/>
      <c r="M24" s="21"/>
      <c r="N24" s="21"/>
      <c r="O24" s="21"/>
      <c r="P24" s="21"/>
      <c r="Q24" s="21"/>
      <c r="R24" s="21"/>
      <c r="S24" s="35"/>
      <c r="T24" s="17"/>
      <c r="U24" s="17"/>
      <c r="V24" s="17"/>
      <c r="W24" s="17"/>
      <c r="X24" s="23"/>
      <c r="Y24" s="17">
        <f>2*J24</f>
        <v>18</v>
      </c>
      <c r="Z24" s="18">
        <f>U24+V24+W24+X24+Y24</f>
        <v>18</v>
      </c>
      <c r="AA24" s="33"/>
    </row>
    <row r="25" spans="1:27" s="3" customFormat="1" outlineLevel="1">
      <c r="A25" s="21"/>
      <c r="B25" s="21"/>
      <c r="C25" s="21"/>
      <c r="D25" s="16"/>
      <c r="E25" s="21"/>
      <c r="F25" s="21"/>
      <c r="G25" s="42" t="s">
        <v>2303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5"/>
      <c r="T25" s="17"/>
      <c r="U25" s="17"/>
      <c r="V25" s="17"/>
      <c r="W25" s="17"/>
      <c r="X25" s="23"/>
      <c r="Y25" s="17"/>
      <c r="Z25" s="18">
        <f>SUBTOTAL(9,Z21:Z24)</f>
        <v>175.14285714285714</v>
      </c>
      <c r="AA25" s="33"/>
    </row>
    <row r="26" spans="1:27" s="3" customFormat="1" outlineLevel="2">
      <c r="A26" s="21"/>
      <c r="B26" s="21"/>
      <c r="C26" s="21"/>
      <c r="D26" s="16" t="s">
        <v>1668</v>
      </c>
      <c r="E26" s="21"/>
      <c r="F26" s="21"/>
      <c r="G26" s="24" t="s">
        <v>1669</v>
      </c>
      <c r="H26" s="34" t="s">
        <v>1529</v>
      </c>
      <c r="I26" s="34"/>
      <c r="J26" s="34">
        <v>7</v>
      </c>
      <c r="K26" s="21"/>
      <c r="L26" s="21"/>
      <c r="M26" s="21"/>
      <c r="N26" s="21"/>
      <c r="O26" s="21"/>
      <c r="P26" s="21"/>
      <c r="Q26" s="21"/>
      <c r="R26" s="21"/>
      <c r="S26" s="35"/>
      <c r="T26" s="17"/>
      <c r="U26" s="16"/>
      <c r="V26" s="17">
        <f>J26*14</f>
        <v>98</v>
      </c>
      <c r="W26" s="17"/>
      <c r="X26" s="23"/>
      <c r="Y26" s="17"/>
      <c r="Z26" s="18">
        <f>U26+V26+W26+X26+Y26</f>
        <v>98</v>
      </c>
    </row>
    <row r="27" spans="1:27" s="3" customFormat="1" outlineLevel="2">
      <c r="A27" s="21"/>
      <c r="B27" s="21"/>
      <c r="C27" s="21"/>
      <c r="D27" s="16" t="s">
        <v>1650</v>
      </c>
      <c r="E27" s="21"/>
      <c r="F27" s="21"/>
      <c r="G27" s="24" t="s">
        <v>1669</v>
      </c>
      <c r="H27" s="21" t="s">
        <v>1529</v>
      </c>
      <c r="I27" s="21"/>
      <c r="J27" s="21">
        <v>9</v>
      </c>
      <c r="K27" s="21"/>
      <c r="L27" s="21"/>
      <c r="M27" s="21"/>
      <c r="N27" s="21"/>
      <c r="O27" s="21"/>
      <c r="P27" s="21"/>
      <c r="Q27" s="21"/>
      <c r="R27" s="21"/>
      <c r="S27" s="35"/>
      <c r="T27" s="17"/>
      <c r="U27" s="17"/>
      <c r="V27" s="17"/>
      <c r="W27" s="17"/>
      <c r="X27" s="23"/>
      <c r="Y27" s="17">
        <f>2*J27</f>
        <v>18</v>
      </c>
      <c r="Z27" s="18">
        <f>U27+V27+W27+X27+Y27</f>
        <v>18</v>
      </c>
      <c r="AA27" s="33"/>
    </row>
    <row r="28" spans="1:27" s="3" customFormat="1" outlineLevel="1">
      <c r="A28" s="21"/>
      <c r="B28" s="21"/>
      <c r="C28" s="21"/>
      <c r="D28" s="16"/>
      <c r="E28" s="21"/>
      <c r="F28" s="21"/>
      <c r="G28" s="43" t="s">
        <v>2304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35"/>
      <c r="T28" s="17"/>
      <c r="U28" s="17"/>
      <c r="V28" s="17"/>
      <c r="W28" s="17"/>
      <c r="X28" s="23"/>
      <c r="Y28" s="17"/>
      <c r="Z28" s="18">
        <f>SUBTOTAL(9,Z26:Z27)</f>
        <v>116</v>
      </c>
      <c r="AA28" s="33"/>
    </row>
    <row r="29" spans="1:27" s="3" customFormat="1" outlineLevel="2">
      <c r="A29" s="21"/>
      <c r="B29" s="21"/>
      <c r="C29" s="21"/>
      <c r="D29" s="16" t="s">
        <v>1668</v>
      </c>
      <c r="E29" s="21"/>
      <c r="F29" s="21"/>
      <c r="G29" s="24" t="s">
        <v>1670</v>
      </c>
      <c r="H29" s="34" t="s">
        <v>1558</v>
      </c>
      <c r="I29" s="34"/>
      <c r="J29" s="34">
        <v>4</v>
      </c>
      <c r="K29" s="21"/>
      <c r="L29" s="21"/>
      <c r="M29" s="21"/>
      <c r="N29" s="21"/>
      <c r="O29" s="21"/>
      <c r="P29" s="21"/>
      <c r="Q29" s="21"/>
      <c r="R29" s="21"/>
      <c r="S29" s="35"/>
      <c r="T29" s="17"/>
      <c r="U29" s="16"/>
      <c r="V29" s="17">
        <f>J29*14</f>
        <v>56</v>
      </c>
      <c r="W29" s="17"/>
      <c r="X29" s="23"/>
      <c r="Y29" s="17"/>
      <c r="Z29" s="18">
        <f>U29+V29+W29+X29+Y29</f>
        <v>56</v>
      </c>
    </row>
    <row r="30" spans="1:27" s="3" customFormat="1" outlineLevel="2">
      <c r="A30" s="21"/>
      <c r="B30" s="21"/>
      <c r="C30" s="21"/>
      <c r="D30" s="16" t="s">
        <v>1650</v>
      </c>
      <c r="E30" s="21"/>
      <c r="F30" s="21"/>
      <c r="G30" s="24" t="s">
        <v>1670</v>
      </c>
      <c r="H30" s="21" t="s">
        <v>1558</v>
      </c>
      <c r="I30" s="21"/>
      <c r="J30" s="21">
        <v>10</v>
      </c>
      <c r="K30" s="21"/>
      <c r="L30" s="21"/>
      <c r="M30" s="21"/>
      <c r="N30" s="21"/>
      <c r="O30" s="21"/>
      <c r="P30" s="21"/>
      <c r="Q30" s="21"/>
      <c r="R30" s="21"/>
      <c r="S30" s="35"/>
      <c r="T30" s="17"/>
      <c r="U30" s="17"/>
      <c r="V30" s="17"/>
      <c r="W30" s="17"/>
      <c r="X30" s="23"/>
      <c r="Y30" s="17">
        <f>2*J30</f>
        <v>20</v>
      </c>
      <c r="Z30" s="18">
        <f>U30+V30+W30+X30+Y30</f>
        <v>20</v>
      </c>
      <c r="AA30" s="33"/>
    </row>
    <row r="31" spans="1:27" s="3" customFormat="1" outlineLevel="1">
      <c r="A31" s="21"/>
      <c r="B31" s="21"/>
      <c r="C31" s="21"/>
      <c r="D31" s="16"/>
      <c r="E31" s="21"/>
      <c r="F31" s="21"/>
      <c r="G31" s="43" t="s">
        <v>2305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5"/>
      <c r="T31" s="17"/>
      <c r="U31" s="17"/>
      <c r="V31" s="17"/>
      <c r="W31" s="17"/>
      <c r="X31" s="23"/>
      <c r="Y31" s="17"/>
      <c r="Z31" s="18">
        <f>SUBTOTAL(9,Z29:Z30)</f>
        <v>76</v>
      </c>
      <c r="AA31" s="33"/>
    </row>
    <row r="32" spans="1:27" s="3" customFormat="1" outlineLevel="2">
      <c r="A32" s="16" t="s">
        <v>13</v>
      </c>
      <c r="B32" s="16" t="s">
        <v>1030</v>
      </c>
      <c r="C32" s="16" t="s">
        <v>1031</v>
      </c>
      <c r="D32" s="16" t="s">
        <v>1651</v>
      </c>
      <c r="E32" s="16" t="s">
        <v>1652</v>
      </c>
      <c r="F32" s="16" t="s">
        <v>33</v>
      </c>
      <c r="G32" s="16" t="s">
        <v>421</v>
      </c>
      <c r="H32" s="16" t="s">
        <v>422</v>
      </c>
      <c r="I32" s="16" t="s">
        <v>199</v>
      </c>
      <c r="J32" s="16">
        <v>69</v>
      </c>
      <c r="K32" s="16" t="s">
        <v>1032</v>
      </c>
      <c r="L32" s="16" t="s">
        <v>667</v>
      </c>
      <c r="M32" s="16" t="s">
        <v>1034</v>
      </c>
      <c r="N32" s="16" t="s">
        <v>39</v>
      </c>
      <c r="O32" s="16" t="s">
        <v>39</v>
      </c>
      <c r="P32" s="16" t="s">
        <v>25</v>
      </c>
      <c r="Q32" s="16" t="s">
        <v>25</v>
      </c>
      <c r="R32" s="17">
        <v>0</v>
      </c>
      <c r="S32" s="18">
        <f>IF(J32&lt;25,1,1+(J32-25)/J32)</f>
        <v>1.6376811594202898</v>
      </c>
      <c r="T32" s="16">
        <v>1</v>
      </c>
      <c r="U32" s="16">
        <f>O32*S32*T32</f>
        <v>104.81159420289855</v>
      </c>
      <c r="V32" s="16"/>
      <c r="W32" s="16"/>
      <c r="X32" s="18"/>
      <c r="Y32" s="16"/>
      <c r="Z32" s="18">
        <f>U32+V32+W32+X32+Y32</f>
        <v>104.81159420289855</v>
      </c>
    </row>
    <row r="33" spans="1:27" s="3" customFormat="1" outlineLevel="2">
      <c r="A33" s="16" t="s">
        <v>13</v>
      </c>
      <c r="B33" s="16" t="s">
        <v>1043</v>
      </c>
      <c r="C33" s="16" t="s">
        <v>1044</v>
      </c>
      <c r="D33" s="16" t="s">
        <v>1671</v>
      </c>
      <c r="E33" s="16" t="s">
        <v>1672</v>
      </c>
      <c r="F33" s="16" t="s">
        <v>45</v>
      </c>
      <c r="G33" s="16" t="s">
        <v>421</v>
      </c>
      <c r="H33" s="16" t="s">
        <v>422</v>
      </c>
      <c r="I33" s="16" t="s">
        <v>199</v>
      </c>
      <c r="J33" s="16">
        <v>91</v>
      </c>
      <c r="K33" s="16" t="s">
        <v>1045</v>
      </c>
      <c r="L33" s="16" t="s">
        <v>29</v>
      </c>
      <c r="M33" s="16" t="s">
        <v>1034</v>
      </c>
      <c r="N33" s="16" t="s">
        <v>25</v>
      </c>
      <c r="O33" s="16" t="s">
        <v>25</v>
      </c>
      <c r="P33" s="16" t="s">
        <v>25</v>
      </c>
      <c r="Q33" s="16" t="s">
        <v>25</v>
      </c>
      <c r="R33" s="17"/>
      <c r="S33" s="18">
        <f>IF(J33&lt;25,1,1+(J33-25)/J33)</f>
        <v>1.7252747252747254</v>
      </c>
      <c r="T33" s="16"/>
      <c r="U33" s="16"/>
      <c r="V33" s="16"/>
      <c r="W33" s="16"/>
      <c r="X33" s="18">
        <f>32*S33*F33</f>
        <v>110.41758241758242</v>
      </c>
      <c r="Y33" s="16"/>
      <c r="Z33" s="18">
        <f>U33+V33+W33+X33+Y33</f>
        <v>110.41758241758242</v>
      </c>
      <c r="AA33" s="33"/>
    </row>
    <row r="34" spans="1:27" s="3" customFormat="1" outlineLevel="2">
      <c r="A34" s="16" t="s">
        <v>13</v>
      </c>
      <c r="B34" s="16" t="s">
        <v>1048</v>
      </c>
      <c r="C34" s="16" t="s">
        <v>1049</v>
      </c>
      <c r="D34" s="16" t="s">
        <v>1673</v>
      </c>
      <c r="E34" s="16" t="s">
        <v>1672</v>
      </c>
      <c r="F34" s="16" t="s">
        <v>51</v>
      </c>
      <c r="G34" s="16" t="s">
        <v>421</v>
      </c>
      <c r="H34" s="16" t="s">
        <v>422</v>
      </c>
      <c r="I34" s="16" t="s">
        <v>199</v>
      </c>
      <c r="J34" s="16">
        <v>80</v>
      </c>
      <c r="K34" s="16"/>
      <c r="L34" s="16"/>
      <c r="M34" s="16" t="s">
        <v>1034</v>
      </c>
      <c r="N34" s="16" t="s">
        <v>56</v>
      </c>
      <c r="O34" s="16" t="s">
        <v>25</v>
      </c>
      <c r="P34" s="16" t="s">
        <v>56</v>
      </c>
      <c r="Q34" s="16" t="s">
        <v>25</v>
      </c>
      <c r="R34" s="17">
        <f>P34+Q34</f>
        <v>16</v>
      </c>
      <c r="S34" s="18">
        <f>IF(J34/4&lt;25,1,1+(J34/4-25)/J34/4)</f>
        <v>1</v>
      </c>
      <c r="T34" s="16"/>
      <c r="U34" s="16"/>
      <c r="V34" s="16"/>
      <c r="W34" s="16"/>
      <c r="X34" s="18">
        <f>R34*S34*4</f>
        <v>64</v>
      </c>
      <c r="Y34" s="16"/>
      <c r="Z34" s="18">
        <f>U34+V34+W34+X34+Y34</f>
        <v>64</v>
      </c>
      <c r="AA34" s="2"/>
    </row>
    <row r="35" spans="1:27" s="3" customFormat="1" outlineLevel="2">
      <c r="A35" s="16" t="s">
        <v>42</v>
      </c>
      <c r="B35" s="16" t="s">
        <v>419</v>
      </c>
      <c r="C35" s="16" t="s">
        <v>420</v>
      </c>
      <c r="D35" s="16" t="s">
        <v>1674</v>
      </c>
      <c r="E35" s="16" t="s">
        <v>1675</v>
      </c>
      <c r="F35" s="16" t="s">
        <v>33</v>
      </c>
      <c r="G35" s="16" t="s">
        <v>421</v>
      </c>
      <c r="H35" s="16" t="s">
        <v>422</v>
      </c>
      <c r="I35" s="16" t="s">
        <v>199</v>
      </c>
      <c r="J35" s="16">
        <v>92</v>
      </c>
      <c r="K35" s="16" t="s">
        <v>309</v>
      </c>
      <c r="L35" s="16" t="s">
        <v>336</v>
      </c>
      <c r="M35" s="16" t="s">
        <v>423</v>
      </c>
      <c r="N35" s="16" t="s">
        <v>39</v>
      </c>
      <c r="O35" s="16" t="s">
        <v>39</v>
      </c>
      <c r="P35" s="16" t="s">
        <v>25</v>
      </c>
      <c r="Q35" s="16" t="s">
        <v>25</v>
      </c>
      <c r="R35" s="17">
        <v>0</v>
      </c>
      <c r="S35" s="18">
        <f>IF(J35&lt;25,1,1+(J35-25)/J35)</f>
        <v>1.7282608695652173</v>
      </c>
      <c r="T35" s="16">
        <v>1</v>
      </c>
      <c r="U35" s="16">
        <f>O35*S35*T35</f>
        <v>110.60869565217391</v>
      </c>
      <c r="V35" s="16"/>
      <c r="W35" s="16"/>
      <c r="X35" s="18"/>
      <c r="Y35" s="16"/>
      <c r="Z35" s="18">
        <f>U35+V35+W35+X35+Y35</f>
        <v>110.60869565217391</v>
      </c>
    </row>
    <row r="36" spans="1:27" s="3" customFormat="1" outlineLevel="2">
      <c r="A36" s="16" t="s">
        <v>42</v>
      </c>
      <c r="B36" s="16" t="s">
        <v>419</v>
      </c>
      <c r="C36" s="16" t="s">
        <v>420</v>
      </c>
      <c r="D36" s="16" t="s">
        <v>1674</v>
      </c>
      <c r="E36" s="16" t="s">
        <v>1675</v>
      </c>
      <c r="F36" s="16" t="s">
        <v>33</v>
      </c>
      <c r="G36" s="16" t="s">
        <v>421</v>
      </c>
      <c r="H36" s="16" t="s">
        <v>422</v>
      </c>
      <c r="I36" s="16" t="s">
        <v>199</v>
      </c>
      <c r="J36" s="16">
        <v>103</v>
      </c>
      <c r="K36" s="16" t="s">
        <v>424</v>
      </c>
      <c r="L36" s="16" t="s">
        <v>425</v>
      </c>
      <c r="M36" s="16" t="s">
        <v>423</v>
      </c>
      <c r="N36" s="16" t="s">
        <v>39</v>
      </c>
      <c r="O36" s="16" t="s">
        <v>39</v>
      </c>
      <c r="P36" s="16" t="s">
        <v>25</v>
      </c>
      <c r="Q36" s="16" t="s">
        <v>25</v>
      </c>
      <c r="R36" s="17">
        <v>0</v>
      </c>
      <c r="S36" s="18">
        <f>IF(J36&lt;25,1,1+(J36-25)/J36)</f>
        <v>1.7572815533980584</v>
      </c>
      <c r="T36" s="16">
        <v>1</v>
      </c>
      <c r="U36" s="16">
        <f>O36*S36*T36</f>
        <v>112.46601941747574</v>
      </c>
      <c r="V36" s="16"/>
      <c r="W36" s="16"/>
      <c r="X36" s="18"/>
      <c r="Y36" s="16"/>
      <c r="Z36" s="18">
        <f>U36+V36+W36+X36+Y36</f>
        <v>112.46601941747574</v>
      </c>
    </row>
    <row r="37" spans="1:27" s="3" customFormat="1" outlineLevel="2">
      <c r="A37" s="16" t="s">
        <v>42</v>
      </c>
      <c r="B37" s="16" t="s">
        <v>419</v>
      </c>
      <c r="C37" s="16" t="s">
        <v>420</v>
      </c>
      <c r="D37" s="16" t="s">
        <v>1676</v>
      </c>
      <c r="E37" s="16" t="s">
        <v>1672</v>
      </c>
      <c r="F37" s="16" t="s">
        <v>33</v>
      </c>
      <c r="G37" s="16" t="s">
        <v>421</v>
      </c>
      <c r="H37" s="16" t="s">
        <v>422</v>
      </c>
      <c r="I37" s="16" t="s">
        <v>199</v>
      </c>
      <c r="J37" s="16">
        <v>120</v>
      </c>
      <c r="K37" s="16" t="s">
        <v>1054</v>
      </c>
      <c r="L37" s="16" t="s">
        <v>1055</v>
      </c>
      <c r="M37" s="16" t="s">
        <v>1056</v>
      </c>
      <c r="N37" s="16" t="s">
        <v>1057</v>
      </c>
      <c r="O37" s="16">
        <v>64</v>
      </c>
      <c r="P37" s="16"/>
      <c r="Q37" s="16"/>
      <c r="R37" s="17"/>
      <c r="S37" s="18">
        <f>IF(J37&lt;25,1,1+(J37-25)/J37)</f>
        <v>1.7916666666666665</v>
      </c>
      <c r="T37" s="16"/>
      <c r="U37" s="16">
        <f>O37*S37</f>
        <v>114.66666666666666</v>
      </c>
      <c r="V37" s="16"/>
      <c r="W37" s="16"/>
      <c r="X37" s="18"/>
      <c r="Y37" s="16"/>
      <c r="Z37" s="18">
        <f>U37+V37+W37+X37+Y37</f>
        <v>114.66666666666666</v>
      </c>
      <c r="AA37" s="33"/>
    </row>
    <row r="38" spans="1:27" s="3" customFormat="1" outlineLevel="2">
      <c r="A38" s="16" t="s">
        <v>13</v>
      </c>
      <c r="B38" s="16" t="s">
        <v>1231</v>
      </c>
      <c r="C38" s="16" t="s">
        <v>675</v>
      </c>
      <c r="D38" s="16" t="s">
        <v>1674</v>
      </c>
      <c r="E38" s="16" t="s">
        <v>1672</v>
      </c>
      <c r="F38" s="16" t="s">
        <v>16</v>
      </c>
      <c r="G38" s="16" t="s">
        <v>421</v>
      </c>
      <c r="H38" s="16" t="s">
        <v>422</v>
      </c>
      <c r="I38" s="16" t="s">
        <v>199</v>
      </c>
      <c r="J38" s="16">
        <v>82</v>
      </c>
      <c r="K38" s="16" t="s">
        <v>1174</v>
      </c>
      <c r="L38" s="16" t="s">
        <v>1237</v>
      </c>
      <c r="M38" s="16" t="s">
        <v>1238</v>
      </c>
      <c r="N38" s="16" t="s">
        <v>22</v>
      </c>
      <c r="O38" s="16" t="s">
        <v>22</v>
      </c>
      <c r="P38" s="16" t="s">
        <v>25</v>
      </c>
      <c r="Q38" s="16" t="s">
        <v>25</v>
      </c>
      <c r="R38" s="17">
        <v>0</v>
      </c>
      <c r="S38" s="18">
        <f>IF(J38&lt;25,1,1+(J38-25)/J38)</f>
        <v>1.6951219512195121</v>
      </c>
      <c r="T38" s="16">
        <v>1</v>
      </c>
      <c r="U38" s="16">
        <f>O38*S38*T38</f>
        <v>81.365853658536579</v>
      </c>
      <c r="V38" s="16"/>
      <c r="W38" s="16"/>
      <c r="X38" s="18"/>
      <c r="Y38" s="16"/>
      <c r="Z38" s="18">
        <f>U38+V38+W38+X38+Y38</f>
        <v>81.365853658536579</v>
      </c>
    </row>
    <row r="39" spans="1:27" s="3" customFormat="1" outlineLevel="2">
      <c r="A39" s="21"/>
      <c r="B39" s="21"/>
      <c r="C39" s="21"/>
      <c r="D39" s="16" t="s">
        <v>1677</v>
      </c>
      <c r="E39" s="21"/>
      <c r="F39" s="21"/>
      <c r="G39" s="16" t="s">
        <v>421</v>
      </c>
      <c r="H39" s="34" t="s">
        <v>1530</v>
      </c>
      <c r="I39" s="34"/>
      <c r="J39" s="34">
        <v>5</v>
      </c>
      <c r="K39" s="21"/>
      <c r="L39" s="21"/>
      <c r="M39" s="21"/>
      <c r="N39" s="21"/>
      <c r="O39" s="21"/>
      <c r="P39" s="21"/>
      <c r="Q39" s="21"/>
      <c r="R39" s="21"/>
      <c r="S39" s="35"/>
      <c r="T39" s="17"/>
      <c r="U39" s="16"/>
      <c r="V39" s="17">
        <f>J39*14</f>
        <v>70</v>
      </c>
      <c r="W39" s="17"/>
      <c r="X39" s="23"/>
      <c r="Y39" s="17"/>
      <c r="Z39" s="18">
        <f>U39+V39+W39+X39+Y39</f>
        <v>70</v>
      </c>
    </row>
    <row r="40" spans="1:27" s="3" customFormat="1" outlineLevel="2">
      <c r="A40" s="21"/>
      <c r="B40" s="21"/>
      <c r="C40" s="21"/>
      <c r="D40" s="16" t="s">
        <v>1678</v>
      </c>
      <c r="E40" s="21"/>
      <c r="F40" s="21"/>
      <c r="G40" s="16" t="s">
        <v>421</v>
      </c>
      <c r="H40" s="21" t="s">
        <v>1530</v>
      </c>
      <c r="I40" s="21"/>
      <c r="J40" s="21">
        <v>9</v>
      </c>
      <c r="K40" s="21"/>
      <c r="L40" s="21"/>
      <c r="M40" s="21"/>
      <c r="N40" s="21"/>
      <c r="O40" s="21"/>
      <c r="P40" s="21"/>
      <c r="Q40" s="21"/>
      <c r="R40" s="21"/>
      <c r="S40" s="35"/>
      <c r="T40" s="17"/>
      <c r="U40" s="17"/>
      <c r="V40" s="17"/>
      <c r="W40" s="17"/>
      <c r="X40" s="23"/>
      <c r="Y40" s="17">
        <f>2*J40</f>
        <v>18</v>
      </c>
      <c r="Z40" s="18">
        <f>U40+V40+W40+X40+Y40</f>
        <v>18</v>
      </c>
      <c r="AA40" s="33"/>
    </row>
    <row r="41" spans="1:27" s="3" customFormat="1" outlineLevel="1">
      <c r="A41" s="21"/>
      <c r="B41" s="21"/>
      <c r="C41" s="21"/>
      <c r="D41" s="16"/>
      <c r="E41" s="21"/>
      <c r="F41" s="21"/>
      <c r="G41" s="42" t="s">
        <v>2306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35"/>
      <c r="T41" s="17"/>
      <c r="U41" s="17"/>
      <c r="V41" s="17"/>
      <c r="W41" s="17"/>
      <c r="X41" s="23"/>
      <c r="Y41" s="17"/>
      <c r="Z41" s="18">
        <f>SUBTOTAL(9,Z32:Z40)</f>
        <v>786.33641201533385</v>
      </c>
      <c r="AA41" s="33"/>
    </row>
    <row r="42" spans="1:27" s="3" customFormat="1" outlineLevel="2">
      <c r="A42" s="16" t="s">
        <v>13</v>
      </c>
      <c r="B42" s="16" t="s">
        <v>1197</v>
      </c>
      <c r="C42" s="16" t="s">
        <v>1195</v>
      </c>
      <c r="D42" s="16" t="s">
        <v>1674</v>
      </c>
      <c r="E42" s="16" t="s">
        <v>1672</v>
      </c>
      <c r="F42" s="16" t="s">
        <v>16</v>
      </c>
      <c r="G42" s="16" t="s">
        <v>1198</v>
      </c>
      <c r="H42" s="16" t="s">
        <v>1199</v>
      </c>
      <c r="I42" s="16" t="s">
        <v>102</v>
      </c>
      <c r="J42" s="16">
        <v>64</v>
      </c>
      <c r="K42" s="16" t="s">
        <v>1200</v>
      </c>
      <c r="L42" s="16" t="s">
        <v>1042</v>
      </c>
      <c r="M42" s="16" t="s">
        <v>1201</v>
      </c>
      <c r="N42" s="16" t="s">
        <v>22</v>
      </c>
      <c r="O42" s="16" t="s">
        <v>22</v>
      </c>
      <c r="P42" s="16" t="s">
        <v>25</v>
      </c>
      <c r="Q42" s="16" t="s">
        <v>25</v>
      </c>
      <c r="R42" s="17">
        <v>0</v>
      </c>
      <c r="S42" s="18">
        <f>IF(J42&lt;25,1,1+(J42-25)/J42)</f>
        <v>1.609375</v>
      </c>
      <c r="T42" s="16">
        <v>1</v>
      </c>
      <c r="U42" s="16">
        <f>O42*S42*T42</f>
        <v>77.25</v>
      </c>
      <c r="V42" s="16"/>
      <c r="W42" s="16"/>
      <c r="X42" s="18"/>
      <c r="Y42" s="16"/>
      <c r="Z42" s="18">
        <f>U42+V42+W42+X42+Y42</f>
        <v>77.25</v>
      </c>
    </row>
    <row r="43" spans="1:27" s="3" customFormat="1" outlineLevel="2">
      <c r="A43" s="16" t="s">
        <v>13</v>
      </c>
      <c r="B43" s="16" t="s">
        <v>1202</v>
      </c>
      <c r="C43" s="16" t="s">
        <v>1203</v>
      </c>
      <c r="D43" s="16" t="s">
        <v>1679</v>
      </c>
      <c r="E43" s="16" t="s">
        <v>1680</v>
      </c>
      <c r="F43" s="16" t="s">
        <v>51</v>
      </c>
      <c r="G43" s="16" t="s">
        <v>1198</v>
      </c>
      <c r="H43" s="16" t="s">
        <v>1199</v>
      </c>
      <c r="I43" s="16" t="s">
        <v>102</v>
      </c>
      <c r="J43" s="16">
        <v>64</v>
      </c>
      <c r="K43" s="16"/>
      <c r="L43" s="16"/>
      <c r="M43" s="16" t="s">
        <v>1034</v>
      </c>
      <c r="N43" s="16" t="s">
        <v>56</v>
      </c>
      <c r="O43" s="16" t="s">
        <v>25</v>
      </c>
      <c r="P43" s="16" t="s">
        <v>56</v>
      </c>
      <c r="Q43" s="16" t="s">
        <v>25</v>
      </c>
      <c r="R43" s="17">
        <f>P43+Q43</f>
        <v>16</v>
      </c>
      <c r="S43" s="18">
        <f>IF(J43&lt;25,1,1+(J43-25)/J43)</f>
        <v>1.609375</v>
      </c>
      <c r="T43" s="16"/>
      <c r="U43" s="16"/>
      <c r="V43" s="16"/>
      <c r="W43" s="16"/>
      <c r="X43" s="18">
        <f>R43*S43</f>
        <v>25.75</v>
      </c>
      <c r="Y43" s="16"/>
      <c r="Z43" s="18">
        <f>U43+V43+W43+X43+Y43</f>
        <v>25.75</v>
      </c>
      <c r="AA43" s="2"/>
    </row>
    <row r="44" spans="1:27" s="3" customFormat="1" outlineLevel="2">
      <c r="A44" s="21"/>
      <c r="B44" s="21"/>
      <c r="C44" s="21"/>
      <c r="D44" s="16" t="s">
        <v>1681</v>
      </c>
      <c r="E44" s="21"/>
      <c r="F44" s="21"/>
      <c r="G44" s="16" t="s">
        <v>1198</v>
      </c>
      <c r="H44" s="34" t="s">
        <v>1470</v>
      </c>
      <c r="I44" s="34"/>
      <c r="J44" s="34">
        <v>6</v>
      </c>
      <c r="K44" s="21"/>
      <c r="L44" s="21"/>
      <c r="M44" s="21"/>
      <c r="N44" s="21"/>
      <c r="O44" s="21"/>
      <c r="P44" s="21"/>
      <c r="Q44" s="21"/>
      <c r="R44" s="21"/>
      <c r="S44" s="35"/>
      <c r="T44" s="17"/>
      <c r="U44" s="16"/>
      <c r="V44" s="17">
        <f>J44*14</f>
        <v>84</v>
      </c>
      <c r="W44" s="17"/>
      <c r="X44" s="23"/>
      <c r="Y44" s="17"/>
      <c r="Z44" s="18">
        <f>U44+V44+W44+X44+Y44</f>
        <v>84</v>
      </c>
    </row>
    <row r="45" spans="1:27" s="3" customFormat="1" outlineLevel="2">
      <c r="A45" s="21"/>
      <c r="B45" s="21"/>
      <c r="C45" s="21"/>
      <c r="D45" s="16" t="s">
        <v>1682</v>
      </c>
      <c r="E45" s="21"/>
      <c r="F45" s="21"/>
      <c r="G45" s="16" t="s">
        <v>1198</v>
      </c>
      <c r="H45" s="21" t="s">
        <v>1470</v>
      </c>
      <c r="I45" s="21"/>
      <c r="J45" s="21">
        <v>2</v>
      </c>
      <c r="K45" s="21"/>
      <c r="L45" s="21"/>
      <c r="M45" s="21"/>
      <c r="N45" s="21"/>
      <c r="O45" s="21"/>
      <c r="P45" s="21"/>
      <c r="Q45" s="21"/>
      <c r="R45" s="21"/>
      <c r="S45" s="35"/>
      <c r="T45" s="17"/>
      <c r="U45" s="17"/>
      <c r="V45" s="17"/>
      <c r="W45" s="17"/>
      <c r="X45" s="23"/>
      <c r="Y45" s="17">
        <f>2*J45</f>
        <v>4</v>
      </c>
      <c r="Z45" s="18">
        <f>U45+V45+W45+X45+Y45</f>
        <v>4</v>
      </c>
      <c r="AA45" s="33"/>
    </row>
    <row r="46" spans="1:27" s="3" customFormat="1" outlineLevel="2">
      <c r="A46" s="21"/>
      <c r="B46" s="21"/>
      <c r="C46" s="21"/>
      <c r="D46" s="16" t="s">
        <v>1682</v>
      </c>
      <c r="E46" s="21"/>
      <c r="F46" s="21"/>
      <c r="G46" s="16" t="s">
        <v>1198</v>
      </c>
      <c r="H46" s="21" t="s">
        <v>1470</v>
      </c>
      <c r="I46" s="21"/>
      <c r="J46" s="21">
        <v>7</v>
      </c>
      <c r="K46" s="21"/>
      <c r="L46" s="21"/>
      <c r="M46" s="21"/>
      <c r="N46" s="21"/>
      <c r="O46" s="21"/>
      <c r="P46" s="21"/>
      <c r="Q46" s="21"/>
      <c r="R46" s="21"/>
      <c r="S46" s="35"/>
      <c r="T46" s="17"/>
      <c r="U46" s="17"/>
      <c r="V46" s="17"/>
      <c r="W46" s="17"/>
      <c r="X46" s="23"/>
      <c r="Y46" s="17">
        <f>2*J46</f>
        <v>14</v>
      </c>
      <c r="Z46" s="18">
        <f>U46+V46+W46+X46+Y46</f>
        <v>14</v>
      </c>
      <c r="AA46" s="33"/>
    </row>
    <row r="47" spans="1:27" s="3" customFormat="1" outlineLevel="1">
      <c r="A47" s="21"/>
      <c r="B47" s="21"/>
      <c r="C47" s="21"/>
      <c r="D47" s="16"/>
      <c r="E47" s="21"/>
      <c r="F47" s="21"/>
      <c r="G47" s="42" t="s">
        <v>2307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35"/>
      <c r="T47" s="17"/>
      <c r="U47" s="17"/>
      <c r="V47" s="17"/>
      <c r="W47" s="17"/>
      <c r="X47" s="23"/>
      <c r="Y47" s="17"/>
      <c r="Z47" s="18">
        <f>SUBTOTAL(9,Z42:Z46)</f>
        <v>205</v>
      </c>
      <c r="AA47" s="33"/>
    </row>
    <row r="48" spans="1:27" s="3" customFormat="1" outlineLevel="2">
      <c r="A48" s="16" t="s">
        <v>521</v>
      </c>
      <c r="B48" s="16" t="s">
        <v>929</v>
      </c>
      <c r="C48" s="16" t="s">
        <v>930</v>
      </c>
      <c r="D48" s="16" t="s">
        <v>1683</v>
      </c>
      <c r="E48" s="16" t="s">
        <v>1680</v>
      </c>
      <c r="F48" s="16" t="s">
        <v>45</v>
      </c>
      <c r="G48" s="16" t="s">
        <v>524</v>
      </c>
      <c r="H48" s="16" t="s">
        <v>525</v>
      </c>
      <c r="I48" s="16" t="s">
        <v>19</v>
      </c>
      <c r="J48" s="16">
        <v>22</v>
      </c>
      <c r="K48" s="16" t="s">
        <v>931</v>
      </c>
      <c r="L48" s="16" t="s">
        <v>932</v>
      </c>
      <c r="M48" s="16" t="s">
        <v>896</v>
      </c>
      <c r="N48" s="16" t="s">
        <v>61</v>
      </c>
      <c r="O48" s="16" t="s">
        <v>23</v>
      </c>
      <c r="P48" s="16" t="s">
        <v>21</v>
      </c>
      <c r="Q48" s="16" t="s">
        <v>25</v>
      </c>
      <c r="R48" s="17">
        <v>4</v>
      </c>
      <c r="S48" s="18">
        <f>IF(J48&lt;25,1,1+(J48-25)/J48)</f>
        <v>1</v>
      </c>
      <c r="T48" s="16">
        <v>1</v>
      </c>
      <c r="U48" s="16">
        <f>O48*S48*T48</f>
        <v>28</v>
      </c>
      <c r="V48" s="16"/>
      <c r="W48" s="16"/>
      <c r="X48" s="18">
        <f>R48*S48</f>
        <v>4</v>
      </c>
      <c r="Y48" s="16"/>
      <c r="Z48" s="18">
        <f>U48+V48+W48+X48+Y48</f>
        <v>32</v>
      </c>
    </row>
    <row r="49" spans="1:27" s="3" customFormat="1" outlineLevel="2">
      <c r="A49" s="16" t="s">
        <v>521</v>
      </c>
      <c r="B49" s="16" t="s">
        <v>522</v>
      </c>
      <c r="C49" s="16" t="s">
        <v>523</v>
      </c>
      <c r="D49" s="16" t="s">
        <v>1647</v>
      </c>
      <c r="E49" s="16" t="s">
        <v>1648</v>
      </c>
      <c r="F49" s="16" t="s">
        <v>45</v>
      </c>
      <c r="G49" s="16" t="s">
        <v>524</v>
      </c>
      <c r="H49" s="16" t="s">
        <v>525</v>
      </c>
      <c r="I49" s="16" t="s">
        <v>19</v>
      </c>
      <c r="J49" s="16">
        <v>42</v>
      </c>
      <c r="K49" s="16" t="s">
        <v>329</v>
      </c>
      <c r="L49" s="16" t="s">
        <v>526</v>
      </c>
      <c r="M49" s="16" t="s">
        <v>527</v>
      </c>
      <c r="N49" s="16" t="s">
        <v>25</v>
      </c>
      <c r="O49" s="16" t="s">
        <v>25</v>
      </c>
      <c r="P49" s="16" t="s">
        <v>25</v>
      </c>
      <c r="Q49" s="16" t="s">
        <v>25</v>
      </c>
      <c r="R49" s="17"/>
      <c r="S49" s="18">
        <f>IF(J49&lt;25,1,1+(J49-25)/J49)</f>
        <v>1.4047619047619047</v>
      </c>
      <c r="T49" s="16"/>
      <c r="U49" s="16"/>
      <c r="V49" s="16"/>
      <c r="W49" s="16"/>
      <c r="X49" s="18">
        <f>32*S49*F49</f>
        <v>89.904761904761898</v>
      </c>
      <c r="Y49" s="16"/>
      <c r="Z49" s="18">
        <f>U49+V49+W49+X49+Y49</f>
        <v>89.904761904761898</v>
      </c>
      <c r="AA49" s="33"/>
    </row>
    <row r="50" spans="1:27" s="3" customFormat="1" outlineLevel="2">
      <c r="A50" s="16" t="s">
        <v>13</v>
      </c>
      <c r="B50" s="16" t="s">
        <v>600</v>
      </c>
      <c r="C50" s="16" t="s">
        <v>601</v>
      </c>
      <c r="D50" s="16" t="s">
        <v>1666</v>
      </c>
      <c r="E50" s="16" t="s">
        <v>1648</v>
      </c>
      <c r="F50" s="16" t="s">
        <v>16</v>
      </c>
      <c r="G50" s="16" t="s">
        <v>524</v>
      </c>
      <c r="H50" s="16" t="s">
        <v>525</v>
      </c>
      <c r="I50" s="16" t="s">
        <v>19</v>
      </c>
      <c r="J50" s="16">
        <v>25</v>
      </c>
      <c r="K50" s="16" t="s">
        <v>224</v>
      </c>
      <c r="L50" s="16" t="s">
        <v>95</v>
      </c>
      <c r="M50" s="16" t="s">
        <v>96</v>
      </c>
      <c r="N50" s="16" t="s">
        <v>22</v>
      </c>
      <c r="O50" s="16" t="s">
        <v>40</v>
      </c>
      <c r="P50" s="16" t="s">
        <v>132</v>
      </c>
      <c r="Q50" s="16" t="s">
        <v>25</v>
      </c>
      <c r="R50" s="17">
        <v>8</v>
      </c>
      <c r="S50" s="18">
        <f>IF(J50&lt;25,1,1+(J50-25)/J50)</f>
        <v>1</v>
      </c>
      <c r="T50" s="16">
        <v>1</v>
      </c>
      <c r="U50" s="16">
        <f>O50*S50*T50</f>
        <v>40</v>
      </c>
      <c r="V50" s="16"/>
      <c r="W50" s="16"/>
      <c r="X50" s="18">
        <f>R50*S50</f>
        <v>8</v>
      </c>
      <c r="Y50" s="16"/>
      <c r="Z50" s="18">
        <f>U50+V50+W50+X50+Y50</f>
        <v>48</v>
      </c>
    </row>
    <row r="51" spans="1:27" s="3" customFormat="1" outlineLevel="2">
      <c r="A51" s="16" t="s">
        <v>13</v>
      </c>
      <c r="B51" s="16" t="s">
        <v>602</v>
      </c>
      <c r="C51" s="16" t="s">
        <v>603</v>
      </c>
      <c r="D51" s="16" t="s">
        <v>1684</v>
      </c>
      <c r="E51" s="16" t="s">
        <v>1648</v>
      </c>
      <c r="F51" s="16" t="s">
        <v>51</v>
      </c>
      <c r="G51" s="16" t="s">
        <v>524</v>
      </c>
      <c r="H51" s="16" t="s">
        <v>525</v>
      </c>
      <c r="I51" s="16" t="s">
        <v>19</v>
      </c>
      <c r="J51" s="16">
        <v>25</v>
      </c>
      <c r="K51" s="16"/>
      <c r="L51" s="16"/>
      <c r="M51" s="16" t="s">
        <v>96</v>
      </c>
      <c r="N51" s="16" t="s">
        <v>56</v>
      </c>
      <c r="O51" s="16" t="s">
        <v>25</v>
      </c>
      <c r="P51" s="16" t="s">
        <v>56</v>
      </c>
      <c r="Q51" s="16" t="s">
        <v>25</v>
      </c>
      <c r="R51" s="17">
        <f>P51+Q51</f>
        <v>16</v>
      </c>
      <c r="S51" s="18">
        <f>IF(J51&lt;25,1,1+(J51-25)/J51)</f>
        <v>1</v>
      </c>
      <c r="T51" s="16"/>
      <c r="U51" s="16"/>
      <c r="V51" s="16"/>
      <c r="W51" s="16"/>
      <c r="X51" s="18">
        <f>R51*S51</f>
        <v>16</v>
      </c>
      <c r="Y51" s="16"/>
      <c r="Z51" s="18">
        <f>U51+V51+W51+X51+Y51</f>
        <v>16</v>
      </c>
      <c r="AA51" s="2"/>
    </row>
    <row r="52" spans="1:27" s="3" customFormat="1" outlineLevel="2">
      <c r="A52" s="21"/>
      <c r="B52" s="21"/>
      <c r="C52" s="21"/>
      <c r="D52" s="16" t="s">
        <v>1685</v>
      </c>
      <c r="E52" s="21"/>
      <c r="F52" s="21"/>
      <c r="G52" s="16" t="s">
        <v>524</v>
      </c>
      <c r="H52" s="34" t="s">
        <v>1467</v>
      </c>
      <c r="I52" s="34"/>
      <c r="J52" s="34">
        <v>5</v>
      </c>
      <c r="K52" s="21"/>
      <c r="L52" s="21"/>
      <c r="M52" s="21"/>
      <c r="N52" s="21"/>
      <c r="O52" s="21"/>
      <c r="P52" s="21"/>
      <c r="Q52" s="21"/>
      <c r="R52" s="21"/>
      <c r="S52" s="35"/>
      <c r="T52" s="17"/>
      <c r="U52" s="16"/>
      <c r="V52" s="17">
        <f>J52*14</f>
        <v>70</v>
      </c>
      <c r="W52" s="17"/>
      <c r="X52" s="23"/>
      <c r="Y52" s="17"/>
      <c r="Z52" s="18">
        <f>U52+V52+W52+X52+Y52</f>
        <v>70</v>
      </c>
    </row>
    <row r="53" spans="1:27" s="3" customFormat="1" outlineLevel="2">
      <c r="A53" s="21"/>
      <c r="B53" s="21"/>
      <c r="C53" s="21"/>
      <c r="D53" s="16" t="s">
        <v>1650</v>
      </c>
      <c r="E53" s="21"/>
      <c r="F53" s="21"/>
      <c r="G53" s="16" t="s">
        <v>524</v>
      </c>
      <c r="H53" s="21" t="s">
        <v>1467</v>
      </c>
      <c r="I53" s="21"/>
      <c r="J53" s="21">
        <v>1</v>
      </c>
      <c r="K53" s="21"/>
      <c r="L53" s="21"/>
      <c r="M53" s="21"/>
      <c r="N53" s="21"/>
      <c r="O53" s="21"/>
      <c r="P53" s="21"/>
      <c r="Q53" s="21"/>
      <c r="R53" s="21"/>
      <c r="S53" s="35"/>
      <c r="T53" s="17"/>
      <c r="U53" s="17"/>
      <c r="V53" s="17"/>
      <c r="W53" s="17"/>
      <c r="X53" s="23"/>
      <c r="Y53" s="17">
        <f>2*J53</f>
        <v>2</v>
      </c>
      <c r="Z53" s="18">
        <f>U53+V53+W53+X53+Y53</f>
        <v>2</v>
      </c>
      <c r="AA53" s="33"/>
    </row>
    <row r="54" spans="1:27" s="3" customFormat="1" outlineLevel="1">
      <c r="A54" s="21"/>
      <c r="B54" s="21"/>
      <c r="C54" s="21"/>
      <c r="D54" s="16"/>
      <c r="E54" s="21"/>
      <c r="F54" s="21"/>
      <c r="G54" s="42" t="s">
        <v>2308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35"/>
      <c r="T54" s="17"/>
      <c r="U54" s="17"/>
      <c r="V54" s="17"/>
      <c r="W54" s="17"/>
      <c r="X54" s="23"/>
      <c r="Y54" s="17"/>
      <c r="Z54" s="18">
        <f>SUBTOTAL(9,Z48:Z53)</f>
        <v>257.90476190476193</v>
      </c>
      <c r="AA54" s="33"/>
    </row>
    <row r="55" spans="1:27" s="3" customFormat="1" outlineLevel="2">
      <c r="A55" s="16" t="s">
        <v>13</v>
      </c>
      <c r="B55" s="16" t="s">
        <v>90</v>
      </c>
      <c r="C55" s="16" t="s">
        <v>91</v>
      </c>
      <c r="D55" s="16" t="s">
        <v>1651</v>
      </c>
      <c r="E55" s="16" t="s">
        <v>1686</v>
      </c>
      <c r="F55" s="16" t="s">
        <v>16</v>
      </c>
      <c r="G55" s="16" t="s">
        <v>92</v>
      </c>
      <c r="H55" s="16" t="s">
        <v>93</v>
      </c>
      <c r="I55" s="16" t="s">
        <v>19</v>
      </c>
      <c r="J55" s="16">
        <v>27</v>
      </c>
      <c r="K55" s="16" t="s">
        <v>94</v>
      </c>
      <c r="L55" s="16" t="s">
        <v>95</v>
      </c>
      <c r="M55" s="16" t="s">
        <v>96</v>
      </c>
      <c r="N55" s="16" t="s">
        <v>22</v>
      </c>
      <c r="O55" s="16" t="s">
        <v>22</v>
      </c>
      <c r="P55" s="16" t="s">
        <v>25</v>
      </c>
      <c r="Q55" s="16" t="s">
        <v>25</v>
      </c>
      <c r="R55" s="17">
        <v>0</v>
      </c>
      <c r="S55" s="18">
        <f>IF(J55&lt;25,1,1+(J55-25)/J55)</f>
        <v>1.074074074074074</v>
      </c>
      <c r="T55" s="16">
        <v>1</v>
      </c>
      <c r="U55" s="16">
        <f>O55*S55*T55</f>
        <v>51.55555555555555</v>
      </c>
      <c r="V55" s="16"/>
      <c r="W55" s="16"/>
      <c r="X55" s="18"/>
      <c r="Y55" s="16"/>
      <c r="Z55" s="18">
        <f>U55+V55+W55+X55+Y55</f>
        <v>51.55555555555555</v>
      </c>
    </row>
    <row r="56" spans="1:27" s="3" customFormat="1" outlineLevel="2">
      <c r="A56" s="16" t="s">
        <v>13</v>
      </c>
      <c r="B56" s="16" t="s">
        <v>97</v>
      </c>
      <c r="C56" s="16" t="s">
        <v>98</v>
      </c>
      <c r="D56" s="16" t="s">
        <v>1687</v>
      </c>
      <c r="E56" s="16" t="s">
        <v>1688</v>
      </c>
      <c r="F56" s="16" t="s">
        <v>99</v>
      </c>
      <c r="G56" s="16" t="s">
        <v>92</v>
      </c>
      <c r="H56" s="16" t="s">
        <v>93</v>
      </c>
      <c r="I56" s="16" t="s">
        <v>19</v>
      </c>
      <c r="J56" s="16">
        <v>25</v>
      </c>
      <c r="K56" s="16"/>
      <c r="L56" s="16"/>
      <c r="M56" s="16" t="s">
        <v>96</v>
      </c>
      <c r="N56" s="16" t="s">
        <v>61</v>
      </c>
      <c r="O56" s="16" t="s">
        <v>25</v>
      </c>
      <c r="P56" s="16" t="s">
        <v>61</v>
      </c>
      <c r="Q56" s="16" t="s">
        <v>25</v>
      </c>
      <c r="R56" s="17">
        <f>P56+Q56</f>
        <v>32</v>
      </c>
      <c r="S56" s="18">
        <f>IF(J56&lt;25,1,1+(J56-25)/J56)</f>
        <v>1</v>
      </c>
      <c r="T56" s="16"/>
      <c r="U56" s="16"/>
      <c r="V56" s="16"/>
      <c r="W56" s="16"/>
      <c r="X56" s="18">
        <f>R56*S56</f>
        <v>32</v>
      </c>
      <c r="Y56" s="16"/>
      <c r="Z56" s="18">
        <f>U56+V56+W56+X56+Y56</f>
        <v>32</v>
      </c>
      <c r="AA56" s="2"/>
    </row>
    <row r="57" spans="1:27" s="3" customFormat="1" ht="27" outlineLevel="2">
      <c r="A57" s="11"/>
      <c r="B57" s="11"/>
      <c r="C57" s="11" t="s">
        <v>1689</v>
      </c>
      <c r="D57" s="11" t="s">
        <v>1690</v>
      </c>
      <c r="E57" s="11"/>
      <c r="F57" s="11"/>
      <c r="G57" s="16" t="s">
        <v>92</v>
      </c>
      <c r="H57" s="11" t="s">
        <v>1691</v>
      </c>
      <c r="I57" s="11"/>
      <c r="J57" s="11"/>
      <c r="K57" s="11"/>
      <c r="L57" s="11"/>
      <c r="M57" s="11"/>
      <c r="N57" s="11"/>
      <c r="O57" s="11"/>
      <c r="P57" s="11"/>
      <c r="Q57" s="11"/>
      <c r="R57" s="10"/>
      <c r="S57" s="11"/>
      <c r="T57" s="11"/>
      <c r="U57" s="11"/>
      <c r="V57" s="11"/>
      <c r="W57" s="11">
        <v>15</v>
      </c>
      <c r="X57" s="25"/>
      <c r="Y57" s="11"/>
      <c r="Z57" s="18">
        <f>U57+V57+W57+X57+Y57</f>
        <v>15</v>
      </c>
      <c r="AA57" s="33"/>
    </row>
    <row r="58" spans="1:27" s="3" customFormat="1" outlineLevel="2">
      <c r="A58" s="16" t="s">
        <v>521</v>
      </c>
      <c r="B58" s="16" t="s">
        <v>1022</v>
      </c>
      <c r="C58" s="16" t="s">
        <v>1023</v>
      </c>
      <c r="D58" s="16" t="s">
        <v>1655</v>
      </c>
      <c r="E58" s="16" t="s">
        <v>1656</v>
      </c>
      <c r="F58" s="16" t="s">
        <v>45</v>
      </c>
      <c r="G58" s="16" t="s">
        <v>92</v>
      </c>
      <c r="H58" s="16" t="s">
        <v>93</v>
      </c>
      <c r="I58" s="16" t="s">
        <v>19</v>
      </c>
      <c r="J58" s="16">
        <v>38</v>
      </c>
      <c r="K58" s="16" t="s">
        <v>1024</v>
      </c>
      <c r="L58" s="16" t="s">
        <v>160</v>
      </c>
      <c r="M58" s="16" t="s">
        <v>896</v>
      </c>
      <c r="N58" s="16" t="s">
        <v>61</v>
      </c>
      <c r="O58" s="16" t="s">
        <v>321</v>
      </c>
      <c r="P58" s="16" t="s">
        <v>562</v>
      </c>
      <c r="Q58" s="16" t="s">
        <v>25</v>
      </c>
      <c r="R58" s="17">
        <v>2</v>
      </c>
      <c r="S58" s="18">
        <f>IF(J58&lt;25,1,1+(J58-25)/J58)</f>
        <v>1.3421052631578947</v>
      </c>
      <c r="T58" s="16">
        <v>1</v>
      </c>
      <c r="U58" s="16">
        <f>O58*S58*T58</f>
        <v>40.263157894736842</v>
      </c>
      <c r="V58" s="16"/>
      <c r="W58" s="16"/>
      <c r="X58" s="18">
        <f>R58*S58</f>
        <v>2.6842105263157894</v>
      </c>
      <c r="Y58" s="16"/>
      <c r="Z58" s="18">
        <f>U58+V58+W58+X58+Y58</f>
        <v>42.94736842105263</v>
      </c>
    </row>
    <row r="59" spans="1:27" s="3" customFormat="1" outlineLevel="2">
      <c r="A59" s="16" t="s">
        <v>13</v>
      </c>
      <c r="B59" s="16" t="s">
        <v>568</v>
      </c>
      <c r="C59" s="16" t="s">
        <v>569</v>
      </c>
      <c r="D59" s="16" t="s">
        <v>1692</v>
      </c>
      <c r="E59" s="16" t="s">
        <v>1688</v>
      </c>
      <c r="F59" s="16" t="s">
        <v>45</v>
      </c>
      <c r="G59" s="16" t="s">
        <v>92</v>
      </c>
      <c r="H59" s="16" t="s">
        <v>93</v>
      </c>
      <c r="I59" s="16" t="s">
        <v>19</v>
      </c>
      <c r="J59" s="16">
        <v>15</v>
      </c>
      <c r="K59" s="16" t="s">
        <v>570</v>
      </c>
      <c r="L59" s="16" t="s">
        <v>465</v>
      </c>
      <c r="M59" s="16" t="s">
        <v>166</v>
      </c>
      <c r="N59" s="16" t="s">
        <v>61</v>
      </c>
      <c r="O59" s="16" t="s">
        <v>23</v>
      </c>
      <c r="P59" s="16" t="s">
        <v>21</v>
      </c>
      <c r="Q59" s="16" t="s">
        <v>25</v>
      </c>
      <c r="R59" s="17">
        <v>4</v>
      </c>
      <c r="S59" s="18">
        <f>IF(J59&lt;25,1,1+(J59-25)/J59)</f>
        <v>1</v>
      </c>
      <c r="T59" s="16">
        <v>1</v>
      </c>
      <c r="U59" s="16">
        <f>O59*S59*T59</f>
        <v>28</v>
      </c>
      <c r="V59" s="16"/>
      <c r="W59" s="16"/>
      <c r="X59" s="18">
        <f>R59*S59</f>
        <v>4</v>
      </c>
      <c r="Y59" s="16"/>
      <c r="Z59" s="18">
        <f>U59+V59+W59+X59+Y59</f>
        <v>32</v>
      </c>
    </row>
    <row r="60" spans="1:27" s="3" customFormat="1" outlineLevel="2">
      <c r="A60" s="16" t="s">
        <v>521</v>
      </c>
      <c r="B60" s="16" t="s">
        <v>1135</v>
      </c>
      <c r="C60" s="16" t="s">
        <v>1136</v>
      </c>
      <c r="D60" s="16" t="s">
        <v>1692</v>
      </c>
      <c r="E60" s="16" t="s">
        <v>1693</v>
      </c>
      <c r="F60" s="16" t="s">
        <v>45</v>
      </c>
      <c r="G60" s="16" t="s">
        <v>92</v>
      </c>
      <c r="H60" s="16" t="s">
        <v>93</v>
      </c>
      <c r="I60" s="16" t="s">
        <v>19</v>
      </c>
      <c r="J60" s="16">
        <v>60</v>
      </c>
      <c r="K60" s="16" t="s">
        <v>1137</v>
      </c>
      <c r="L60" s="16" t="s">
        <v>1138</v>
      </c>
      <c r="M60" s="16" t="s">
        <v>896</v>
      </c>
      <c r="N60" s="16" t="s">
        <v>61</v>
      </c>
      <c r="O60" s="16" t="s">
        <v>61</v>
      </c>
      <c r="P60" s="16" t="s">
        <v>25</v>
      </c>
      <c r="Q60" s="16" t="s">
        <v>25</v>
      </c>
      <c r="R60" s="17">
        <v>0</v>
      </c>
      <c r="S60" s="18">
        <f>IF(J60&lt;25,1,1+(J60-25)/J60)</f>
        <v>1.5833333333333335</v>
      </c>
      <c r="T60" s="16">
        <v>1</v>
      </c>
      <c r="U60" s="16">
        <f>O60*S60*T60</f>
        <v>50.666666666666671</v>
      </c>
      <c r="V60" s="16"/>
      <c r="W60" s="16"/>
      <c r="X60" s="18"/>
      <c r="Y60" s="16"/>
      <c r="Z60" s="18">
        <f>U60+V60+W60+X60+Y60</f>
        <v>50.666666666666671</v>
      </c>
    </row>
    <row r="61" spans="1:27" s="3" customFormat="1" outlineLevel="2">
      <c r="A61" s="21"/>
      <c r="B61" s="21"/>
      <c r="C61" s="21"/>
      <c r="D61" s="16" t="s">
        <v>1694</v>
      </c>
      <c r="E61" s="21"/>
      <c r="F61" s="21"/>
      <c r="G61" s="16" t="s">
        <v>92</v>
      </c>
      <c r="H61" s="34" t="s">
        <v>1559</v>
      </c>
      <c r="I61" s="34"/>
      <c r="J61" s="34">
        <v>5</v>
      </c>
      <c r="K61" s="21"/>
      <c r="L61" s="21"/>
      <c r="M61" s="21"/>
      <c r="N61" s="21"/>
      <c r="O61" s="21"/>
      <c r="P61" s="21"/>
      <c r="Q61" s="21"/>
      <c r="R61" s="21"/>
      <c r="S61" s="35"/>
      <c r="T61" s="17"/>
      <c r="U61" s="16"/>
      <c r="V61" s="17">
        <f>J61*14</f>
        <v>70</v>
      </c>
      <c r="W61" s="17"/>
      <c r="X61" s="23"/>
      <c r="Y61" s="17"/>
      <c r="Z61" s="18">
        <f>U61+V61+W61+X61+Y61</f>
        <v>70</v>
      </c>
    </row>
    <row r="62" spans="1:27" s="3" customFormat="1" outlineLevel="2">
      <c r="A62" s="21"/>
      <c r="B62" s="21"/>
      <c r="C62" s="21"/>
      <c r="D62" s="16" t="s">
        <v>1695</v>
      </c>
      <c r="E62" s="21"/>
      <c r="F62" s="21"/>
      <c r="G62" s="16" t="s">
        <v>92</v>
      </c>
      <c r="H62" s="21" t="s">
        <v>1559</v>
      </c>
      <c r="I62" s="21"/>
      <c r="J62" s="21">
        <v>10</v>
      </c>
      <c r="K62" s="21"/>
      <c r="L62" s="21"/>
      <c r="M62" s="21"/>
      <c r="N62" s="21"/>
      <c r="O62" s="21"/>
      <c r="P62" s="21"/>
      <c r="Q62" s="21"/>
      <c r="R62" s="21"/>
      <c r="S62" s="35"/>
      <c r="T62" s="17"/>
      <c r="U62" s="17"/>
      <c r="V62" s="17"/>
      <c r="W62" s="17"/>
      <c r="X62" s="23"/>
      <c r="Y62" s="17">
        <f>2*J62</f>
        <v>20</v>
      </c>
      <c r="Z62" s="18">
        <f>U62+V62+W62+X62+Y62</f>
        <v>20</v>
      </c>
      <c r="AA62" s="33"/>
    </row>
    <row r="63" spans="1:27" s="3" customFormat="1" outlineLevel="1">
      <c r="A63" s="21"/>
      <c r="B63" s="21"/>
      <c r="C63" s="21"/>
      <c r="D63" s="16"/>
      <c r="E63" s="21"/>
      <c r="F63" s="21"/>
      <c r="G63" s="42" t="s">
        <v>2309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35"/>
      <c r="T63" s="17"/>
      <c r="U63" s="17"/>
      <c r="V63" s="17"/>
      <c r="W63" s="17"/>
      <c r="X63" s="23"/>
      <c r="Y63" s="17"/>
      <c r="Z63" s="18">
        <f>SUBTOTAL(9,Z55:Z62)</f>
        <v>314.16959064327483</v>
      </c>
      <c r="AA63" s="33"/>
    </row>
    <row r="64" spans="1:27" s="3" customFormat="1" outlineLevel="2">
      <c r="A64" s="16" t="s">
        <v>13</v>
      </c>
      <c r="B64" s="16" t="s">
        <v>1048</v>
      </c>
      <c r="C64" s="16" t="s">
        <v>1049</v>
      </c>
      <c r="D64" s="16" t="s">
        <v>1687</v>
      </c>
      <c r="E64" s="16" t="s">
        <v>1693</v>
      </c>
      <c r="F64" s="16" t="s">
        <v>51</v>
      </c>
      <c r="G64" s="16" t="s">
        <v>901</v>
      </c>
      <c r="H64" s="16" t="s">
        <v>902</v>
      </c>
      <c r="I64" s="16" t="s">
        <v>54</v>
      </c>
      <c r="J64" s="16">
        <v>80</v>
      </c>
      <c r="K64" s="16"/>
      <c r="L64" s="16"/>
      <c r="M64" s="16" t="s">
        <v>1034</v>
      </c>
      <c r="N64" s="16" t="s">
        <v>56</v>
      </c>
      <c r="O64" s="16" t="s">
        <v>25</v>
      </c>
      <c r="P64" s="16" t="s">
        <v>56</v>
      </c>
      <c r="Q64" s="16" t="s">
        <v>25</v>
      </c>
      <c r="R64" s="17">
        <f>P64+Q64</f>
        <v>16</v>
      </c>
      <c r="S64" s="18">
        <f>IF(J64/2&lt;25,1,1+(J64/2-25)/J64/2)</f>
        <v>1.09375</v>
      </c>
      <c r="T64" s="16"/>
      <c r="U64" s="16"/>
      <c r="V64" s="16"/>
      <c r="W64" s="16"/>
      <c r="X64" s="18">
        <f>R64*S64*2</f>
        <v>35</v>
      </c>
      <c r="Y64" s="16"/>
      <c r="Z64" s="18">
        <f>U64+V64+W64+X64+Y64</f>
        <v>35</v>
      </c>
      <c r="AA64" s="2"/>
    </row>
    <row r="65" spans="1:27" s="3" customFormat="1" outlineLevel="2">
      <c r="A65" s="16" t="s">
        <v>521</v>
      </c>
      <c r="B65" s="16" t="s">
        <v>1143</v>
      </c>
      <c r="C65" s="16" t="s">
        <v>1144</v>
      </c>
      <c r="D65" s="16" t="s">
        <v>1659</v>
      </c>
      <c r="E65" s="16" t="s">
        <v>1658</v>
      </c>
      <c r="F65" s="16" t="s">
        <v>45</v>
      </c>
      <c r="G65" s="16" t="s">
        <v>901</v>
      </c>
      <c r="H65" s="16" t="s">
        <v>902</v>
      </c>
      <c r="I65" s="16" t="s">
        <v>54</v>
      </c>
      <c r="J65" s="16">
        <v>20</v>
      </c>
      <c r="K65" s="16" t="s">
        <v>1061</v>
      </c>
      <c r="L65" s="16" t="s">
        <v>855</v>
      </c>
      <c r="M65" s="16" t="s">
        <v>903</v>
      </c>
      <c r="N65" s="16" t="s">
        <v>61</v>
      </c>
      <c r="O65" s="16" t="s">
        <v>61</v>
      </c>
      <c r="P65" s="16" t="s">
        <v>25</v>
      </c>
      <c r="Q65" s="16" t="s">
        <v>25</v>
      </c>
      <c r="R65" s="17">
        <v>0</v>
      </c>
      <c r="S65" s="18">
        <f>IF(J65&lt;25,1,1+(J65-25)/J65)</f>
        <v>1</v>
      </c>
      <c r="T65" s="16">
        <v>1</v>
      </c>
      <c r="U65" s="16">
        <f>O65*S65*T65</f>
        <v>32</v>
      </c>
      <c r="V65" s="16"/>
      <c r="W65" s="16"/>
      <c r="X65" s="18"/>
      <c r="Y65" s="16"/>
      <c r="Z65" s="18">
        <f>U65+V65+W65+X65+Y65</f>
        <v>32</v>
      </c>
    </row>
    <row r="66" spans="1:27" s="3" customFormat="1" ht="27" outlineLevel="2">
      <c r="A66" s="11"/>
      <c r="B66" s="11"/>
      <c r="C66" s="11" t="s">
        <v>1438</v>
      </c>
      <c r="D66" s="11" t="s">
        <v>1696</v>
      </c>
      <c r="E66" s="11"/>
      <c r="F66" s="11"/>
      <c r="G66" s="16" t="s">
        <v>901</v>
      </c>
      <c r="H66" s="11" t="s">
        <v>902</v>
      </c>
      <c r="I66" s="11"/>
      <c r="J66" s="11"/>
      <c r="K66" s="11"/>
      <c r="L66" s="11"/>
      <c r="M66" s="11"/>
      <c r="N66" s="11"/>
      <c r="O66" s="11"/>
      <c r="P66" s="11"/>
      <c r="Q66" s="11"/>
      <c r="R66" s="10"/>
      <c r="S66" s="11"/>
      <c r="T66" s="11"/>
      <c r="U66" s="11"/>
      <c r="V66" s="11"/>
      <c r="W66" s="11">
        <v>15</v>
      </c>
      <c r="X66" s="11"/>
      <c r="Y66" s="11"/>
      <c r="Z66" s="18">
        <f>U66+V66+W66+X66+Y66</f>
        <v>15</v>
      </c>
      <c r="AA66" s="33"/>
    </row>
    <row r="67" spans="1:27" s="3" customFormat="1" outlineLevel="2">
      <c r="A67" s="16" t="s">
        <v>521</v>
      </c>
      <c r="B67" s="16" t="s">
        <v>1345</v>
      </c>
      <c r="C67" s="16" t="s">
        <v>1346</v>
      </c>
      <c r="D67" s="16" t="s">
        <v>1697</v>
      </c>
      <c r="E67" s="16" t="s">
        <v>1658</v>
      </c>
      <c r="F67" s="16" t="s">
        <v>16</v>
      </c>
      <c r="G67" s="16" t="s">
        <v>901</v>
      </c>
      <c r="H67" s="16" t="s">
        <v>902</v>
      </c>
      <c r="I67" s="16" t="s">
        <v>54</v>
      </c>
      <c r="J67" s="16">
        <v>8</v>
      </c>
      <c r="K67" s="16" t="s">
        <v>966</v>
      </c>
      <c r="L67" s="16" t="s">
        <v>1118</v>
      </c>
      <c r="M67" s="16" t="s">
        <v>903</v>
      </c>
      <c r="N67" s="16" t="s">
        <v>22</v>
      </c>
      <c r="O67" s="16" t="s">
        <v>138</v>
      </c>
      <c r="P67" s="16" t="s">
        <v>21</v>
      </c>
      <c r="Q67" s="16" t="s">
        <v>25</v>
      </c>
      <c r="R67" s="17">
        <v>4</v>
      </c>
      <c r="S67" s="18">
        <f>IF(J67&lt;25,1,1+(J67-25)/J67)</f>
        <v>1</v>
      </c>
      <c r="T67" s="16">
        <v>1</v>
      </c>
      <c r="U67" s="16">
        <f>O67*S67*T67</f>
        <v>44</v>
      </c>
      <c r="V67" s="16"/>
      <c r="W67" s="16"/>
      <c r="X67" s="18">
        <f>R67*S67</f>
        <v>4</v>
      </c>
      <c r="Y67" s="16"/>
      <c r="Z67" s="18">
        <f>U67+V67+W67+X67+Y67</f>
        <v>48</v>
      </c>
    </row>
    <row r="68" spans="1:27" s="3" customFormat="1" ht="18" customHeight="1" outlineLevel="2">
      <c r="A68" s="16" t="s">
        <v>521</v>
      </c>
      <c r="B68" s="16" t="s">
        <v>897</v>
      </c>
      <c r="C68" s="16" t="s">
        <v>898</v>
      </c>
      <c r="D68" s="16" t="s">
        <v>1660</v>
      </c>
      <c r="E68" s="16" t="s">
        <v>1661</v>
      </c>
      <c r="F68" s="16" t="s">
        <v>1662</v>
      </c>
      <c r="G68" s="16" t="s">
        <v>901</v>
      </c>
      <c r="H68" s="16" t="s">
        <v>902</v>
      </c>
      <c r="I68" s="16" t="s">
        <v>54</v>
      </c>
      <c r="J68" s="16">
        <v>6</v>
      </c>
      <c r="K68" s="16"/>
      <c r="L68" s="16"/>
      <c r="M68" s="16" t="s">
        <v>903</v>
      </c>
      <c r="N68" s="16" t="s">
        <v>25</v>
      </c>
      <c r="O68" s="16" t="s">
        <v>25</v>
      </c>
      <c r="P68" s="16" t="s">
        <v>25</v>
      </c>
      <c r="Q68" s="16" t="s">
        <v>25</v>
      </c>
      <c r="R68" s="16"/>
      <c r="S68" s="18"/>
      <c r="T68" s="16"/>
      <c r="U68" s="16"/>
      <c r="V68" s="16"/>
      <c r="W68" s="16"/>
      <c r="X68" s="18">
        <f>0.3*14*J68</f>
        <v>25.200000000000003</v>
      </c>
      <c r="Y68" s="16"/>
      <c r="Z68" s="18">
        <f>U68+V68+W68+X68+Y68</f>
        <v>25.200000000000003</v>
      </c>
      <c r="AA68" s="32"/>
    </row>
    <row r="69" spans="1:27" s="3" customFormat="1" outlineLevel="2">
      <c r="A69" s="21"/>
      <c r="B69" s="21"/>
      <c r="C69" s="21"/>
      <c r="D69" s="16" t="s">
        <v>1664</v>
      </c>
      <c r="E69" s="21"/>
      <c r="F69" s="21"/>
      <c r="G69" s="16" t="s">
        <v>901</v>
      </c>
      <c r="H69" s="34" t="s">
        <v>1599</v>
      </c>
      <c r="I69" s="34"/>
      <c r="J69" s="34">
        <v>4</v>
      </c>
      <c r="K69" s="21"/>
      <c r="L69" s="21"/>
      <c r="M69" s="21"/>
      <c r="N69" s="21"/>
      <c r="O69" s="21"/>
      <c r="P69" s="21"/>
      <c r="Q69" s="21"/>
      <c r="R69" s="21"/>
      <c r="S69" s="35"/>
      <c r="T69" s="17"/>
      <c r="U69" s="16"/>
      <c r="V69" s="17">
        <f>J69*14</f>
        <v>56</v>
      </c>
      <c r="W69" s="17"/>
      <c r="X69" s="23"/>
      <c r="Y69" s="17"/>
      <c r="Z69" s="18">
        <f>U69+V69+W69+X69+Y69</f>
        <v>56</v>
      </c>
    </row>
    <row r="70" spans="1:27" s="3" customFormat="1" outlineLevel="2">
      <c r="A70" s="21"/>
      <c r="B70" s="21"/>
      <c r="C70" s="21"/>
      <c r="D70" s="16" t="s">
        <v>1650</v>
      </c>
      <c r="E70" s="21"/>
      <c r="F70" s="21"/>
      <c r="G70" s="16" t="s">
        <v>901</v>
      </c>
      <c r="H70" s="21" t="s">
        <v>1599</v>
      </c>
      <c r="I70" s="21"/>
      <c r="J70" s="21">
        <v>11</v>
      </c>
      <c r="K70" s="21"/>
      <c r="L70" s="21"/>
      <c r="M70" s="21"/>
      <c r="N70" s="21"/>
      <c r="O70" s="21"/>
      <c r="P70" s="21"/>
      <c r="Q70" s="21"/>
      <c r="R70" s="21"/>
      <c r="S70" s="35"/>
      <c r="T70" s="17"/>
      <c r="U70" s="17"/>
      <c r="V70" s="17"/>
      <c r="W70" s="17"/>
      <c r="X70" s="23"/>
      <c r="Y70" s="17">
        <f>2*J70</f>
        <v>22</v>
      </c>
      <c r="Z70" s="18">
        <f>U70+V70+W70+X70+Y70</f>
        <v>22</v>
      </c>
      <c r="AA70" s="33"/>
    </row>
    <row r="71" spans="1:27" s="3" customFormat="1" outlineLevel="1">
      <c r="A71" s="21"/>
      <c r="B71" s="21"/>
      <c r="C71" s="21"/>
      <c r="D71" s="16"/>
      <c r="E71" s="21"/>
      <c r="F71" s="21"/>
      <c r="G71" s="42" t="s">
        <v>2310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35"/>
      <c r="T71" s="17"/>
      <c r="U71" s="17"/>
      <c r="V71" s="17"/>
      <c r="W71" s="17"/>
      <c r="X71" s="23"/>
      <c r="Y71" s="17"/>
      <c r="Z71" s="18">
        <f>SUBTOTAL(9,Z64:Z70)</f>
        <v>233.2</v>
      </c>
      <c r="AA71" s="33"/>
    </row>
    <row r="72" spans="1:27" s="3" customFormat="1" outlineLevel="2">
      <c r="A72" s="21"/>
      <c r="B72" s="21"/>
      <c r="C72" s="21"/>
      <c r="D72" s="16" t="s">
        <v>1650</v>
      </c>
      <c r="E72" s="21"/>
      <c r="F72" s="21"/>
      <c r="G72" s="36" t="s">
        <v>1698</v>
      </c>
      <c r="H72" s="21" t="s">
        <v>1468</v>
      </c>
      <c r="I72" s="21"/>
      <c r="J72" s="21">
        <v>1</v>
      </c>
      <c r="K72" s="21"/>
      <c r="L72" s="21"/>
      <c r="M72" s="21"/>
      <c r="N72" s="21"/>
      <c r="O72" s="21"/>
      <c r="P72" s="21"/>
      <c r="Q72" s="21"/>
      <c r="R72" s="21"/>
      <c r="S72" s="35"/>
      <c r="T72" s="17"/>
      <c r="U72" s="17"/>
      <c r="V72" s="17"/>
      <c r="W72" s="17"/>
      <c r="X72" s="23"/>
      <c r="Y72" s="17">
        <f>2*J72</f>
        <v>2</v>
      </c>
      <c r="Z72" s="18">
        <f>U72+V72+W72+X72+Y72</f>
        <v>2</v>
      </c>
      <c r="AA72" s="33"/>
    </row>
    <row r="73" spans="1:27" s="3" customFormat="1" outlineLevel="1">
      <c r="A73" s="21"/>
      <c r="B73" s="21"/>
      <c r="C73" s="21"/>
      <c r="D73" s="16"/>
      <c r="E73" s="21"/>
      <c r="F73" s="21"/>
      <c r="G73" s="44" t="s">
        <v>2311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35"/>
      <c r="T73" s="17"/>
      <c r="U73" s="17"/>
      <c r="V73" s="17"/>
      <c r="W73" s="17"/>
      <c r="X73" s="23"/>
      <c r="Y73" s="17"/>
      <c r="Z73" s="18">
        <f>SUBTOTAL(9,Z72:Z72)</f>
        <v>2</v>
      </c>
      <c r="AA73" s="33"/>
    </row>
    <row r="74" spans="1:27" s="3" customFormat="1" outlineLevel="2">
      <c r="A74" s="16" t="s">
        <v>42</v>
      </c>
      <c r="B74" s="16" t="s">
        <v>419</v>
      </c>
      <c r="C74" s="16" t="s">
        <v>420</v>
      </c>
      <c r="D74" s="16" t="s">
        <v>1651</v>
      </c>
      <c r="E74" s="16" t="s">
        <v>1686</v>
      </c>
      <c r="F74" s="16" t="s">
        <v>33</v>
      </c>
      <c r="G74" s="16" t="s">
        <v>426</v>
      </c>
      <c r="H74" s="16" t="s">
        <v>427</v>
      </c>
      <c r="I74" s="16" t="s">
        <v>54</v>
      </c>
      <c r="J74" s="16">
        <v>86</v>
      </c>
      <c r="K74" s="16" t="s">
        <v>428</v>
      </c>
      <c r="L74" s="16" t="s">
        <v>332</v>
      </c>
      <c r="M74" s="16" t="s">
        <v>429</v>
      </c>
      <c r="N74" s="16" t="s">
        <v>39</v>
      </c>
      <c r="O74" s="16" t="s">
        <v>39</v>
      </c>
      <c r="P74" s="16" t="s">
        <v>25</v>
      </c>
      <c r="Q74" s="16" t="s">
        <v>25</v>
      </c>
      <c r="R74" s="17">
        <v>0</v>
      </c>
      <c r="S74" s="18">
        <f>IF(J74&lt;25,1,1+(J74-25)/J74)</f>
        <v>1.7093023255813953</v>
      </c>
      <c r="T74" s="16">
        <v>1</v>
      </c>
      <c r="U74" s="16">
        <f>O74*S74*T74</f>
        <v>109.3953488372093</v>
      </c>
      <c r="V74" s="16"/>
      <c r="W74" s="16"/>
      <c r="X74" s="18"/>
      <c r="Y74" s="16"/>
      <c r="Z74" s="18">
        <f>U74+V74+W74+X74+Y74</f>
        <v>109.3953488372093</v>
      </c>
    </row>
    <row r="75" spans="1:27" s="3" customFormat="1" outlineLevel="2">
      <c r="A75" s="16" t="s">
        <v>521</v>
      </c>
      <c r="B75" s="16" t="s">
        <v>1308</v>
      </c>
      <c r="C75" s="16" t="s">
        <v>1309</v>
      </c>
      <c r="D75" s="16" t="s">
        <v>1659</v>
      </c>
      <c r="E75" s="16" t="s">
        <v>1658</v>
      </c>
      <c r="F75" s="16" t="s">
        <v>45</v>
      </c>
      <c r="G75" s="16" t="s">
        <v>426</v>
      </c>
      <c r="H75" s="16" t="s">
        <v>427</v>
      </c>
      <c r="I75" s="16" t="s">
        <v>54</v>
      </c>
      <c r="J75" s="16">
        <v>64</v>
      </c>
      <c r="K75" s="16" t="s">
        <v>961</v>
      </c>
      <c r="L75" s="16" t="s">
        <v>1138</v>
      </c>
      <c r="M75" s="16" t="s">
        <v>527</v>
      </c>
      <c r="N75" s="16" t="s">
        <v>61</v>
      </c>
      <c r="O75" s="16" t="s">
        <v>631</v>
      </c>
      <c r="P75" s="16" t="s">
        <v>25</v>
      </c>
      <c r="Q75" s="16" t="s">
        <v>234</v>
      </c>
      <c r="R75" s="17">
        <v>6</v>
      </c>
      <c r="S75" s="18">
        <f>IF(J75&lt;25,1,1+(J75-25)/J75)</f>
        <v>1.609375</v>
      </c>
      <c r="T75" s="16">
        <v>1</v>
      </c>
      <c r="U75" s="16">
        <f>O75*S75*T75</f>
        <v>41.84375</v>
      </c>
      <c r="V75" s="16"/>
      <c r="W75" s="16"/>
      <c r="X75" s="18">
        <f>R75*S75</f>
        <v>9.65625</v>
      </c>
      <c r="Y75" s="16"/>
      <c r="Z75" s="18">
        <f>U75+V75+W75+X75+Y75</f>
        <v>51.5</v>
      </c>
    </row>
    <row r="76" spans="1:27" s="3" customFormat="1" outlineLevel="2">
      <c r="A76" s="16" t="s">
        <v>13</v>
      </c>
      <c r="B76" s="16" t="s">
        <v>1359</v>
      </c>
      <c r="C76" s="16" t="s">
        <v>1360</v>
      </c>
      <c r="D76" s="16" t="s">
        <v>1659</v>
      </c>
      <c r="E76" s="16" t="s">
        <v>1658</v>
      </c>
      <c r="F76" s="16" t="s">
        <v>16</v>
      </c>
      <c r="G76" s="16" t="s">
        <v>426</v>
      </c>
      <c r="H76" s="16" t="s">
        <v>427</v>
      </c>
      <c r="I76" s="16" t="s">
        <v>54</v>
      </c>
      <c r="J76" s="16">
        <v>24</v>
      </c>
      <c r="K76" s="16" t="s">
        <v>1200</v>
      </c>
      <c r="L76" s="16" t="s">
        <v>1035</v>
      </c>
      <c r="M76" s="16" t="s">
        <v>1038</v>
      </c>
      <c r="N76" s="16" t="s">
        <v>22</v>
      </c>
      <c r="O76" s="16" t="s">
        <v>22</v>
      </c>
      <c r="P76" s="16" t="s">
        <v>25</v>
      </c>
      <c r="Q76" s="16" t="s">
        <v>25</v>
      </c>
      <c r="R76" s="17">
        <v>0</v>
      </c>
      <c r="S76" s="18">
        <f>IF(J76&lt;25,1,1+(J76-25)/J76)</f>
        <v>1</v>
      </c>
      <c r="T76" s="16">
        <v>1</v>
      </c>
      <c r="U76" s="16">
        <f>O76*S76*T76</f>
        <v>48</v>
      </c>
      <c r="V76" s="16"/>
      <c r="W76" s="16"/>
      <c r="X76" s="18"/>
      <c r="Y76" s="16"/>
      <c r="Z76" s="18">
        <f>U76+V76+W76+X76+Y76</f>
        <v>48</v>
      </c>
    </row>
    <row r="77" spans="1:27" s="3" customFormat="1" outlineLevel="2">
      <c r="A77" s="16" t="s">
        <v>13</v>
      </c>
      <c r="B77" s="16" t="s">
        <v>879</v>
      </c>
      <c r="C77" s="16" t="s">
        <v>880</v>
      </c>
      <c r="D77" s="16" t="s">
        <v>1659</v>
      </c>
      <c r="E77" s="16" t="s">
        <v>1661</v>
      </c>
      <c r="F77" s="16" t="s">
        <v>45</v>
      </c>
      <c r="G77" s="16" t="s">
        <v>426</v>
      </c>
      <c r="H77" s="16" t="s">
        <v>427</v>
      </c>
      <c r="I77" s="16" t="s">
        <v>54</v>
      </c>
      <c r="J77" s="16">
        <v>1</v>
      </c>
      <c r="K77" s="16" t="s">
        <v>66</v>
      </c>
      <c r="L77" s="16" t="s">
        <v>172</v>
      </c>
      <c r="M77" s="16" t="s">
        <v>73</v>
      </c>
      <c r="N77" s="16" t="s">
        <v>61</v>
      </c>
      <c r="O77" s="16" t="s">
        <v>61</v>
      </c>
      <c r="P77" s="16" t="s">
        <v>25</v>
      </c>
      <c r="Q77" s="16" t="s">
        <v>25</v>
      </c>
      <c r="R77" s="17">
        <v>0</v>
      </c>
      <c r="S77" s="18">
        <f>IF(J77&lt;25,1,1+(J77-25)/J77)</f>
        <v>1</v>
      </c>
      <c r="T77" s="16">
        <v>1</v>
      </c>
      <c r="U77" s="16">
        <f>O77*S77*T77</f>
        <v>32</v>
      </c>
      <c r="V77" s="16"/>
      <c r="W77" s="16"/>
      <c r="X77" s="18"/>
      <c r="Y77" s="16"/>
      <c r="Z77" s="18">
        <f>U77+V77+W77+X77+Y77</f>
        <v>32</v>
      </c>
    </row>
    <row r="78" spans="1:27" s="3" customFormat="1" outlineLevel="2">
      <c r="A78" s="16" t="s">
        <v>521</v>
      </c>
      <c r="B78" s="16" t="s">
        <v>897</v>
      </c>
      <c r="C78" s="16" t="s">
        <v>898</v>
      </c>
      <c r="D78" s="16" t="s">
        <v>1660</v>
      </c>
      <c r="E78" s="16" t="s">
        <v>1661</v>
      </c>
      <c r="F78" s="16" t="s">
        <v>1662</v>
      </c>
      <c r="G78" s="16" t="s">
        <v>426</v>
      </c>
      <c r="H78" s="16" t="s">
        <v>1699</v>
      </c>
      <c r="I78" s="16" t="s">
        <v>54</v>
      </c>
      <c r="J78" s="16">
        <v>6</v>
      </c>
      <c r="K78" s="16"/>
      <c r="L78" s="16"/>
      <c r="M78" s="16" t="s">
        <v>903</v>
      </c>
      <c r="N78" s="16" t="s">
        <v>25</v>
      </c>
      <c r="O78" s="16" t="s">
        <v>25</v>
      </c>
      <c r="P78" s="16" t="s">
        <v>25</v>
      </c>
      <c r="Q78" s="16" t="s">
        <v>25</v>
      </c>
      <c r="R78" s="16"/>
      <c r="S78" s="18"/>
      <c r="T78" s="16"/>
      <c r="U78" s="16"/>
      <c r="V78" s="16"/>
      <c r="W78" s="16"/>
      <c r="X78" s="18">
        <f>0.3*14*J78</f>
        <v>25.200000000000003</v>
      </c>
      <c r="Y78" s="16"/>
      <c r="Z78" s="18">
        <f>U78+V78+W78+X78+Y78</f>
        <v>25.200000000000003</v>
      </c>
      <c r="AA78" s="32"/>
    </row>
    <row r="79" spans="1:27" s="3" customFormat="1" outlineLevel="2">
      <c r="A79" s="21"/>
      <c r="B79" s="21"/>
      <c r="C79" s="21"/>
      <c r="D79" s="16" t="s">
        <v>1664</v>
      </c>
      <c r="E79" s="21"/>
      <c r="F79" s="21"/>
      <c r="G79" s="16" t="s">
        <v>426</v>
      </c>
      <c r="H79" s="34" t="s">
        <v>1531</v>
      </c>
      <c r="I79" s="34"/>
      <c r="J79" s="34">
        <v>4</v>
      </c>
      <c r="K79" s="21"/>
      <c r="L79" s="21"/>
      <c r="M79" s="21"/>
      <c r="N79" s="21"/>
      <c r="O79" s="21"/>
      <c r="P79" s="21"/>
      <c r="Q79" s="21"/>
      <c r="R79" s="21"/>
      <c r="S79" s="35"/>
      <c r="T79" s="17"/>
      <c r="U79" s="16"/>
      <c r="V79" s="17">
        <f>J79*14</f>
        <v>56</v>
      </c>
      <c r="W79" s="17"/>
      <c r="X79" s="23"/>
      <c r="Y79" s="17"/>
      <c r="Z79" s="18">
        <f>U79+V79+W79+X79+Y79</f>
        <v>56</v>
      </c>
    </row>
    <row r="80" spans="1:27" s="3" customFormat="1" outlineLevel="2">
      <c r="A80" s="21"/>
      <c r="B80" s="21"/>
      <c r="C80" s="21"/>
      <c r="D80" s="16" t="s">
        <v>1650</v>
      </c>
      <c r="E80" s="21"/>
      <c r="F80" s="21"/>
      <c r="G80" s="16" t="s">
        <v>426</v>
      </c>
      <c r="H80" s="21" t="s">
        <v>1531</v>
      </c>
      <c r="I80" s="21"/>
      <c r="J80" s="21">
        <v>9</v>
      </c>
      <c r="K80" s="21"/>
      <c r="L80" s="21"/>
      <c r="M80" s="21"/>
      <c r="N80" s="21"/>
      <c r="O80" s="21"/>
      <c r="P80" s="21"/>
      <c r="Q80" s="21"/>
      <c r="R80" s="21"/>
      <c r="S80" s="35"/>
      <c r="T80" s="17"/>
      <c r="U80" s="17"/>
      <c r="V80" s="17"/>
      <c r="W80" s="17"/>
      <c r="X80" s="23"/>
      <c r="Y80" s="17">
        <f>2*J80</f>
        <v>18</v>
      </c>
      <c r="Z80" s="18">
        <f>U80+V80+W80+X80+Y80</f>
        <v>18</v>
      </c>
      <c r="AA80" s="33"/>
    </row>
    <row r="81" spans="1:27" s="3" customFormat="1" outlineLevel="1">
      <c r="A81" s="21"/>
      <c r="B81" s="21"/>
      <c r="C81" s="21"/>
      <c r="D81" s="16"/>
      <c r="E81" s="21"/>
      <c r="F81" s="21"/>
      <c r="G81" s="42" t="s">
        <v>2312</v>
      </c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35"/>
      <c r="T81" s="17"/>
      <c r="U81" s="17"/>
      <c r="V81" s="17"/>
      <c r="W81" s="17"/>
      <c r="X81" s="23"/>
      <c r="Y81" s="17"/>
      <c r="Z81" s="18">
        <f>SUBTOTAL(9,Z74:Z80)</f>
        <v>340.09534883720931</v>
      </c>
      <c r="AA81" s="33"/>
    </row>
    <row r="82" spans="1:27" s="3" customFormat="1" outlineLevel="2">
      <c r="A82" s="16" t="s">
        <v>13</v>
      </c>
      <c r="B82" s="16" t="s">
        <v>721</v>
      </c>
      <c r="C82" s="16" t="s">
        <v>722</v>
      </c>
      <c r="D82" s="16" t="s">
        <v>1651</v>
      </c>
      <c r="E82" s="16" t="s">
        <v>1686</v>
      </c>
      <c r="F82" s="16" t="s">
        <v>16</v>
      </c>
      <c r="G82" s="16" t="s">
        <v>723</v>
      </c>
      <c r="H82" s="16" t="s">
        <v>724</v>
      </c>
      <c r="I82" s="16" t="s">
        <v>102</v>
      </c>
      <c r="J82" s="16">
        <v>35</v>
      </c>
      <c r="K82" s="16" t="s">
        <v>237</v>
      </c>
      <c r="L82" s="16" t="s">
        <v>355</v>
      </c>
      <c r="M82" s="16" t="s">
        <v>20</v>
      </c>
      <c r="N82" s="16" t="s">
        <v>22</v>
      </c>
      <c r="O82" s="16" t="s">
        <v>61</v>
      </c>
      <c r="P82" s="16" t="s">
        <v>25</v>
      </c>
      <c r="Q82" s="16" t="s">
        <v>56</v>
      </c>
      <c r="R82" s="17">
        <v>16</v>
      </c>
      <c r="S82" s="18">
        <f>IF(J82&lt;25,1,1+(J82-25)/J82)</f>
        <v>1.2857142857142856</v>
      </c>
      <c r="T82" s="16">
        <v>1</v>
      </c>
      <c r="U82" s="16">
        <f>O82*S82*T82</f>
        <v>41.142857142857139</v>
      </c>
      <c r="V82" s="16"/>
      <c r="W82" s="16"/>
      <c r="X82" s="18">
        <f>R82*S82</f>
        <v>20.571428571428569</v>
      </c>
      <c r="Y82" s="16"/>
      <c r="Z82" s="18">
        <f>U82+V82+W82+X82+Y82</f>
        <v>61.714285714285708</v>
      </c>
    </row>
    <row r="83" spans="1:27" s="3" customFormat="1" outlineLevel="2">
      <c r="A83" s="16" t="s">
        <v>13</v>
      </c>
      <c r="B83" s="16" t="s">
        <v>742</v>
      </c>
      <c r="C83" s="16" t="s">
        <v>743</v>
      </c>
      <c r="D83" s="16" t="s">
        <v>1700</v>
      </c>
      <c r="E83" s="16" t="s">
        <v>1701</v>
      </c>
      <c r="F83" s="16" t="s">
        <v>16</v>
      </c>
      <c r="G83" s="16" t="s">
        <v>723</v>
      </c>
      <c r="H83" s="16" t="s">
        <v>724</v>
      </c>
      <c r="I83" s="16" t="s">
        <v>102</v>
      </c>
      <c r="J83" s="16">
        <v>22</v>
      </c>
      <c r="K83" s="16" t="s">
        <v>171</v>
      </c>
      <c r="L83" s="16" t="s">
        <v>355</v>
      </c>
      <c r="M83" s="16" t="s">
        <v>20</v>
      </c>
      <c r="N83" s="16" t="s">
        <v>22</v>
      </c>
      <c r="O83" s="16" t="s">
        <v>61</v>
      </c>
      <c r="P83" s="16" t="s">
        <v>25</v>
      </c>
      <c r="Q83" s="16" t="s">
        <v>56</v>
      </c>
      <c r="R83" s="17">
        <v>16</v>
      </c>
      <c r="S83" s="18">
        <f>IF(J83&lt;25,1,1+(J83-25)/J83)</f>
        <v>1</v>
      </c>
      <c r="T83" s="16">
        <v>1</v>
      </c>
      <c r="U83" s="16">
        <f>O83*S83*T83</f>
        <v>32</v>
      </c>
      <c r="V83" s="16"/>
      <c r="W83" s="16"/>
      <c r="X83" s="18">
        <f>R83*S83</f>
        <v>16</v>
      </c>
      <c r="Y83" s="16"/>
      <c r="Z83" s="18">
        <f>U83+V83+W83+X83+Y83</f>
        <v>48</v>
      </c>
    </row>
    <row r="84" spans="1:27" s="3" customFormat="1" outlineLevel="2">
      <c r="A84" s="16" t="s">
        <v>521</v>
      </c>
      <c r="B84" s="16" t="s">
        <v>897</v>
      </c>
      <c r="C84" s="16" t="s">
        <v>898</v>
      </c>
      <c r="D84" s="16" t="s">
        <v>1702</v>
      </c>
      <c r="E84" s="16" t="s">
        <v>1701</v>
      </c>
      <c r="F84" s="16" t="s">
        <v>1703</v>
      </c>
      <c r="G84" s="16" t="s">
        <v>723</v>
      </c>
      <c r="H84" s="16" t="s">
        <v>1704</v>
      </c>
      <c r="I84" s="16"/>
      <c r="J84" s="16">
        <v>5</v>
      </c>
      <c r="K84" s="16"/>
      <c r="L84" s="16"/>
      <c r="M84" s="16"/>
      <c r="N84" s="16"/>
      <c r="O84" s="16"/>
      <c r="P84" s="16"/>
      <c r="Q84" s="16"/>
      <c r="R84" s="16"/>
      <c r="S84" s="18"/>
      <c r="T84" s="16"/>
      <c r="U84" s="16"/>
      <c r="V84" s="16"/>
      <c r="W84" s="16"/>
      <c r="X84" s="18">
        <f>0.3*14*J84</f>
        <v>21</v>
      </c>
      <c r="Y84" s="16"/>
      <c r="Z84" s="18">
        <f>U84+V84+W84+X84+Y84</f>
        <v>21</v>
      </c>
      <c r="AA84" s="32"/>
    </row>
    <row r="85" spans="1:27" s="3" customFormat="1" outlineLevel="2">
      <c r="A85" s="21"/>
      <c r="B85" s="21"/>
      <c r="C85" s="21"/>
      <c r="D85" s="16" t="s">
        <v>1705</v>
      </c>
      <c r="E85" s="21"/>
      <c r="F85" s="21"/>
      <c r="G85" s="16" t="s">
        <v>723</v>
      </c>
      <c r="H85" s="34" t="s">
        <v>1560</v>
      </c>
      <c r="I85" s="34"/>
      <c r="J85" s="34">
        <v>5</v>
      </c>
      <c r="K85" s="21"/>
      <c r="L85" s="21"/>
      <c r="M85" s="21"/>
      <c r="N85" s="21"/>
      <c r="O85" s="21"/>
      <c r="P85" s="21"/>
      <c r="Q85" s="21"/>
      <c r="R85" s="21"/>
      <c r="S85" s="35"/>
      <c r="T85" s="17"/>
      <c r="U85" s="16"/>
      <c r="V85" s="17">
        <f>J85*14</f>
        <v>70</v>
      </c>
      <c r="W85" s="17"/>
      <c r="X85" s="23"/>
      <c r="Y85" s="17"/>
      <c r="Z85" s="18">
        <f>U85+V85+W85+X85+Y85</f>
        <v>70</v>
      </c>
    </row>
    <row r="86" spans="1:27" s="3" customFormat="1" outlineLevel="2">
      <c r="A86" s="21"/>
      <c r="B86" s="21"/>
      <c r="C86" s="21"/>
      <c r="D86" s="16" t="s">
        <v>1706</v>
      </c>
      <c r="E86" s="21"/>
      <c r="F86" s="21"/>
      <c r="G86" s="16" t="s">
        <v>723</v>
      </c>
      <c r="H86" s="21" t="s">
        <v>1560</v>
      </c>
      <c r="I86" s="21"/>
      <c r="J86" s="21">
        <v>10</v>
      </c>
      <c r="K86" s="21"/>
      <c r="L86" s="21"/>
      <c r="M86" s="21"/>
      <c r="N86" s="21"/>
      <c r="O86" s="21"/>
      <c r="P86" s="21"/>
      <c r="Q86" s="21"/>
      <c r="R86" s="21"/>
      <c r="S86" s="35"/>
      <c r="T86" s="17"/>
      <c r="U86" s="17"/>
      <c r="V86" s="17"/>
      <c r="W86" s="17"/>
      <c r="X86" s="23"/>
      <c r="Y86" s="17">
        <f>2*J86</f>
        <v>20</v>
      </c>
      <c r="Z86" s="18">
        <f>U86+V86+W86+X86+Y86</f>
        <v>20</v>
      </c>
      <c r="AA86" s="33"/>
    </row>
    <row r="87" spans="1:27" s="3" customFormat="1" outlineLevel="1">
      <c r="A87" s="21"/>
      <c r="B87" s="21"/>
      <c r="C87" s="21"/>
      <c r="D87" s="16"/>
      <c r="E87" s="21"/>
      <c r="F87" s="21"/>
      <c r="G87" s="42" t="s">
        <v>2313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35"/>
      <c r="T87" s="17"/>
      <c r="U87" s="17"/>
      <c r="V87" s="17"/>
      <c r="W87" s="17"/>
      <c r="X87" s="23"/>
      <c r="Y87" s="17"/>
      <c r="Z87" s="18">
        <f>SUBTOTAL(9,Z82:Z86)</f>
        <v>220.71428571428572</v>
      </c>
      <c r="AA87" s="33"/>
    </row>
    <row r="88" spans="1:27" s="3" customFormat="1" outlineLevel="2">
      <c r="A88" s="16" t="s">
        <v>13</v>
      </c>
      <c r="B88" s="16" t="s">
        <v>750</v>
      </c>
      <c r="C88" s="16" t="s">
        <v>751</v>
      </c>
      <c r="D88" s="16" t="s">
        <v>1707</v>
      </c>
      <c r="E88" s="16" t="s">
        <v>1708</v>
      </c>
      <c r="F88" s="16" t="s">
        <v>45</v>
      </c>
      <c r="G88" s="16" t="s">
        <v>752</v>
      </c>
      <c r="H88" s="16" t="s">
        <v>753</v>
      </c>
      <c r="I88" s="16" t="s">
        <v>54</v>
      </c>
      <c r="J88" s="16">
        <v>11</v>
      </c>
      <c r="K88" s="16" t="s">
        <v>754</v>
      </c>
      <c r="L88" s="16" t="s">
        <v>84</v>
      </c>
      <c r="M88" s="16" t="s">
        <v>89</v>
      </c>
      <c r="N88" s="16" t="s">
        <v>61</v>
      </c>
      <c r="O88" s="16" t="s">
        <v>61</v>
      </c>
      <c r="P88" s="16" t="s">
        <v>25</v>
      </c>
      <c r="Q88" s="16" t="s">
        <v>25</v>
      </c>
      <c r="R88" s="17">
        <v>0</v>
      </c>
      <c r="S88" s="18">
        <f>IF(J88&lt;25,1,1+(J88-25)/J88)</f>
        <v>1</v>
      </c>
      <c r="T88" s="16">
        <v>2</v>
      </c>
      <c r="U88" s="16">
        <f>O88*S88*T88</f>
        <v>64</v>
      </c>
      <c r="V88" s="16"/>
      <c r="W88" s="16"/>
      <c r="X88" s="18"/>
      <c r="Y88" s="16"/>
      <c r="Z88" s="18">
        <f>U88+V88+W88+X88+Y88</f>
        <v>64</v>
      </c>
      <c r="AA88" s="2"/>
    </row>
    <row r="89" spans="1:27" s="3" customFormat="1" outlineLevel="2">
      <c r="A89" s="16" t="s">
        <v>521</v>
      </c>
      <c r="B89" s="16" t="s">
        <v>897</v>
      </c>
      <c r="C89" s="16" t="s">
        <v>898</v>
      </c>
      <c r="D89" s="16" t="s">
        <v>1660</v>
      </c>
      <c r="E89" s="16" t="s">
        <v>1661</v>
      </c>
      <c r="F89" s="16" t="s">
        <v>1662</v>
      </c>
      <c r="G89" s="16" t="s">
        <v>752</v>
      </c>
      <c r="H89" s="16" t="s">
        <v>1709</v>
      </c>
      <c r="I89" s="16"/>
      <c r="J89" s="16">
        <v>2</v>
      </c>
      <c r="K89" s="16"/>
      <c r="L89" s="16"/>
      <c r="M89" s="16"/>
      <c r="N89" s="16"/>
      <c r="O89" s="16"/>
      <c r="P89" s="16"/>
      <c r="Q89" s="16"/>
      <c r="R89" s="16"/>
      <c r="S89" s="18"/>
      <c r="T89" s="16"/>
      <c r="U89" s="16"/>
      <c r="V89" s="16"/>
      <c r="W89" s="16"/>
      <c r="X89" s="18">
        <f>0.3*14*J89</f>
        <v>8.4</v>
      </c>
      <c r="Y89" s="16"/>
      <c r="Z89" s="18">
        <f>U89+V89+W89+X89+Y89</f>
        <v>8.4</v>
      </c>
      <c r="AA89" s="32"/>
    </row>
    <row r="90" spans="1:27" s="3" customFormat="1" outlineLevel="2">
      <c r="A90" s="21"/>
      <c r="B90" s="21"/>
      <c r="C90" s="21"/>
      <c r="D90" s="16" t="s">
        <v>1664</v>
      </c>
      <c r="E90" s="21"/>
      <c r="F90" s="21"/>
      <c r="G90" s="16" t="s">
        <v>752</v>
      </c>
      <c r="H90" s="34" t="s">
        <v>1532</v>
      </c>
      <c r="I90" s="34"/>
      <c r="J90" s="34">
        <v>3</v>
      </c>
      <c r="K90" s="21"/>
      <c r="L90" s="21"/>
      <c r="M90" s="21"/>
      <c r="N90" s="21"/>
      <c r="O90" s="21"/>
      <c r="P90" s="21"/>
      <c r="Q90" s="21"/>
      <c r="R90" s="21"/>
      <c r="S90" s="35"/>
      <c r="T90" s="17"/>
      <c r="U90" s="16"/>
      <c r="V90" s="17">
        <f>J90*14</f>
        <v>42</v>
      </c>
      <c r="W90" s="17"/>
      <c r="X90" s="23"/>
      <c r="Y90" s="17"/>
      <c r="Z90" s="18">
        <f>U90+V90+W90+X90+Y90</f>
        <v>42</v>
      </c>
    </row>
    <row r="91" spans="1:27" s="3" customFormat="1" outlineLevel="2">
      <c r="A91" s="21"/>
      <c r="B91" s="21"/>
      <c r="C91" s="21"/>
      <c r="D91" s="16" t="s">
        <v>1650</v>
      </c>
      <c r="E91" s="21"/>
      <c r="F91" s="21"/>
      <c r="G91" s="16" t="s">
        <v>752</v>
      </c>
      <c r="H91" s="21" t="s">
        <v>1532</v>
      </c>
      <c r="I91" s="21"/>
      <c r="J91" s="21">
        <v>9</v>
      </c>
      <c r="K91" s="21"/>
      <c r="L91" s="21"/>
      <c r="M91" s="21"/>
      <c r="N91" s="21"/>
      <c r="O91" s="21"/>
      <c r="P91" s="21"/>
      <c r="Q91" s="21"/>
      <c r="R91" s="21"/>
      <c r="S91" s="35"/>
      <c r="T91" s="17"/>
      <c r="U91" s="17"/>
      <c r="V91" s="17"/>
      <c r="W91" s="17"/>
      <c r="X91" s="23"/>
      <c r="Y91" s="17">
        <f>2*J91</f>
        <v>18</v>
      </c>
      <c r="Z91" s="18">
        <f>U91+V91+W91+X91+Y91</f>
        <v>18</v>
      </c>
      <c r="AA91" s="33"/>
    </row>
    <row r="92" spans="1:27" s="3" customFormat="1" outlineLevel="1">
      <c r="A92" s="21"/>
      <c r="B92" s="21"/>
      <c r="C92" s="21"/>
      <c r="D92" s="16"/>
      <c r="E92" s="21"/>
      <c r="F92" s="21"/>
      <c r="G92" s="42" t="s">
        <v>2314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35"/>
      <c r="T92" s="17"/>
      <c r="U92" s="17"/>
      <c r="V92" s="17"/>
      <c r="W92" s="17"/>
      <c r="X92" s="23"/>
      <c r="Y92" s="17"/>
      <c r="Z92" s="18">
        <f>SUBTOTAL(9,Z88:Z91)</f>
        <v>132.4</v>
      </c>
      <c r="AA92" s="33"/>
    </row>
    <row r="93" spans="1:27" s="3" customFormat="1" outlineLevel="2">
      <c r="A93" s="16" t="s">
        <v>30</v>
      </c>
      <c r="B93" s="16" t="s">
        <v>621</v>
      </c>
      <c r="C93" s="16" t="s">
        <v>622</v>
      </c>
      <c r="D93" s="16" t="s">
        <v>1651</v>
      </c>
      <c r="E93" s="16" t="s">
        <v>1686</v>
      </c>
      <c r="F93" s="16" t="s">
        <v>99</v>
      </c>
      <c r="G93" s="16" t="s">
        <v>100</v>
      </c>
      <c r="H93" s="16" t="s">
        <v>101</v>
      </c>
      <c r="I93" s="16" t="s">
        <v>102</v>
      </c>
      <c r="J93" s="16">
        <v>111</v>
      </c>
      <c r="K93" s="16" t="s">
        <v>265</v>
      </c>
      <c r="L93" s="16" t="s">
        <v>533</v>
      </c>
      <c r="M93" s="16" t="s">
        <v>267</v>
      </c>
      <c r="N93" s="16" t="s">
        <v>56</v>
      </c>
      <c r="O93" s="16" t="s">
        <v>56</v>
      </c>
      <c r="P93" s="16" t="s">
        <v>25</v>
      </c>
      <c r="Q93" s="16" t="s">
        <v>25</v>
      </c>
      <c r="R93" s="17">
        <v>0</v>
      </c>
      <c r="S93" s="18">
        <f>IF(J93&lt;25,1,1+(J93-25)/J93)</f>
        <v>1.7747747747747749</v>
      </c>
      <c r="T93" s="16">
        <v>1</v>
      </c>
      <c r="U93" s="16">
        <f>O93*S93*T93</f>
        <v>28.396396396396398</v>
      </c>
      <c r="V93" s="16"/>
      <c r="W93" s="16"/>
      <c r="X93" s="18"/>
      <c r="Y93" s="16"/>
      <c r="Z93" s="18">
        <f>U93+V93+W93+X93+Y93</f>
        <v>28.396396396396398</v>
      </c>
    </row>
    <row r="94" spans="1:27" s="3" customFormat="1" outlineLevel="2">
      <c r="A94" s="21"/>
      <c r="B94" s="21"/>
      <c r="C94" s="21"/>
      <c r="D94" s="16" t="s">
        <v>1710</v>
      </c>
      <c r="E94" s="21"/>
      <c r="F94" s="21"/>
      <c r="G94" s="16" t="s">
        <v>100</v>
      </c>
      <c r="H94" s="34" t="s">
        <v>1633</v>
      </c>
      <c r="I94" s="34"/>
      <c r="J94" s="34">
        <v>2</v>
      </c>
      <c r="K94" s="21"/>
      <c r="L94" s="21"/>
      <c r="M94" s="21"/>
      <c r="N94" s="21"/>
      <c r="O94" s="21"/>
      <c r="P94" s="21"/>
      <c r="Q94" s="21"/>
      <c r="R94" s="21"/>
      <c r="S94" s="35"/>
      <c r="T94" s="17"/>
      <c r="U94" s="16"/>
      <c r="V94" s="17">
        <f>J94*14</f>
        <v>28</v>
      </c>
      <c r="W94" s="17"/>
      <c r="X94" s="23"/>
      <c r="Y94" s="17"/>
      <c r="Z94" s="18">
        <f>U94+V94+W94+X94+Y94</f>
        <v>28</v>
      </c>
    </row>
    <row r="95" spans="1:27" s="3" customFormat="1" outlineLevel="1">
      <c r="A95" s="21"/>
      <c r="B95" s="21"/>
      <c r="C95" s="21"/>
      <c r="D95" s="16"/>
      <c r="E95" s="21"/>
      <c r="F95" s="21"/>
      <c r="G95" s="42" t="s">
        <v>2315</v>
      </c>
      <c r="H95" s="34"/>
      <c r="I95" s="34"/>
      <c r="J95" s="34"/>
      <c r="K95" s="21"/>
      <c r="L95" s="21"/>
      <c r="M95" s="21"/>
      <c r="N95" s="21"/>
      <c r="O95" s="21"/>
      <c r="P95" s="21"/>
      <c r="Q95" s="21"/>
      <c r="R95" s="21"/>
      <c r="S95" s="35"/>
      <c r="T95" s="17"/>
      <c r="U95" s="16"/>
      <c r="V95" s="17"/>
      <c r="W95" s="17"/>
      <c r="X95" s="23"/>
      <c r="Y95" s="17"/>
      <c r="Z95" s="18">
        <f>SUBTOTAL(9,Z93:Z94)</f>
        <v>56.396396396396398</v>
      </c>
    </row>
    <row r="96" spans="1:27" s="3" customFormat="1" outlineLevel="2">
      <c r="A96" s="16" t="s">
        <v>13</v>
      </c>
      <c r="B96" s="16" t="s">
        <v>146</v>
      </c>
      <c r="C96" s="16" t="s">
        <v>147</v>
      </c>
      <c r="D96" s="16" t="s">
        <v>1711</v>
      </c>
      <c r="E96" s="16" t="s">
        <v>1712</v>
      </c>
      <c r="F96" s="16" t="s">
        <v>45</v>
      </c>
      <c r="G96" s="16" t="s">
        <v>153</v>
      </c>
      <c r="H96" s="16" t="s">
        <v>154</v>
      </c>
      <c r="I96" s="16" t="s">
        <v>54</v>
      </c>
      <c r="J96" s="16">
        <v>42</v>
      </c>
      <c r="K96" s="16" t="s">
        <v>76</v>
      </c>
      <c r="L96" s="16" t="s">
        <v>88</v>
      </c>
      <c r="M96" s="16" t="s">
        <v>155</v>
      </c>
      <c r="N96" s="16" t="s">
        <v>61</v>
      </c>
      <c r="O96" s="16" t="s">
        <v>144</v>
      </c>
      <c r="P96" s="16" t="s">
        <v>25</v>
      </c>
      <c r="Q96" s="16" t="s">
        <v>145</v>
      </c>
      <c r="R96" s="17">
        <v>14</v>
      </c>
      <c r="S96" s="18">
        <f>IF(J96&lt;25,1,1+(J96-25)/J96)</f>
        <v>1.4047619047619047</v>
      </c>
      <c r="T96" s="16">
        <v>1</v>
      </c>
      <c r="U96" s="16">
        <f>O96*S96*T96</f>
        <v>25.285714285714285</v>
      </c>
      <c r="V96" s="16"/>
      <c r="W96" s="16"/>
      <c r="X96" s="18">
        <f>R96*S96</f>
        <v>19.666666666666664</v>
      </c>
      <c r="Y96" s="16"/>
      <c r="Z96" s="18">
        <f>U96+V96+W96+X96+Y96</f>
        <v>44.952380952380949</v>
      </c>
    </row>
    <row r="97" spans="1:27" s="3" customFormat="1" outlineLevel="2">
      <c r="A97" s="11"/>
      <c r="B97" s="11"/>
      <c r="C97" s="11" t="s">
        <v>1713</v>
      </c>
      <c r="D97" s="11" t="s">
        <v>1714</v>
      </c>
      <c r="E97" s="11"/>
      <c r="F97" s="11"/>
      <c r="G97" s="16" t="s">
        <v>153</v>
      </c>
      <c r="H97" s="11" t="s">
        <v>1715</v>
      </c>
      <c r="I97" s="11"/>
      <c r="J97" s="11"/>
      <c r="K97" s="11"/>
      <c r="L97" s="11"/>
      <c r="M97" s="11"/>
      <c r="N97" s="11"/>
      <c r="O97" s="11"/>
      <c r="P97" s="11"/>
      <c r="Q97" s="11"/>
      <c r="R97" s="10"/>
      <c r="S97" s="11"/>
      <c r="T97" s="11"/>
      <c r="U97" s="11"/>
      <c r="V97" s="11"/>
      <c r="W97" s="11">
        <v>15</v>
      </c>
      <c r="X97" s="11"/>
      <c r="Y97" s="11"/>
      <c r="Z97" s="18">
        <f>U97+V97+W97+X97+Y97</f>
        <v>15</v>
      </c>
      <c r="AA97" s="33"/>
    </row>
    <row r="98" spans="1:27" s="3" customFormat="1" ht="27" outlineLevel="2">
      <c r="A98" s="11"/>
      <c r="B98" s="11"/>
      <c r="C98" s="11" t="s">
        <v>1716</v>
      </c>
      <c r="D98" s="11" t="s">
        <v>1714</v>
      </c>
      <c r="E98" s="11"/>
      <c r="F98" s="11"/>
      <c r="G98" s="16" t="s">
        <v>153</v>
      </c>
      <c r="H98" s="11" t="s">
        <v>1715</v>
      </c>
      <c r="I98" s="11"/>
      <c r="J98" s="11"/>
      <c r="K98" s="11"/>
      <c r="L98" s="11"/>
      <c r="M98" s="11"/>
      <c r="N98" s="11"/>
      <c r="O98" s="11"/>
      <c r="P98" s="11"/>
      <c r="Q98" s="11"/>
      <c r="R98" s="10"/>
      <c r="S98" s="11"/>
      <c r="T98" s="11"/>
      <c r="U98" s="11"/>
      <c r="V98" s="11"/>
      <c r="W98" s="11">
        <v>15</v>
      </c>
      <c r="X98" s="11"/>
      <c r="Y98" s="11"/>
      <c r="Z98" s="18">
        <f>U98+V98+W98+X98+Y98</f>
        <v>15</v>
      </c>
      <c r="AA98" s="33"/>
    </row>
    <row r="99" spans="1:27" s="3" customFormat="1" outlineLevel="2">
      <c r="A99" s="16" t="s">
        <v>42</v>
      </c>
      <c r="B99" s="16" t="s">
        <v>1189</v>
      </c>
      <c r="C99" s="16" t="s">
        <v>1190</v>
      </c>
      <c r="D99" s="16" t="s">
        <v>1655</v>
      </c>
      <c r="E99" s="16" t="s">
        <v>1656</v>
      </c>
      <c r="F99" s="16" t="s">
        <v>45</v>
      </c>
      <c r="G99" s="16" t="s">
        <v>153</v>
      </c>
      <c r="H99" s="16" t="s">
        <v>154</v>
      </c>
      <c r="I99" s="16" t="s">
        <v>54</v>
      </c>
      <c r="J99" s="16">
        <v>17</v>
      </c>
      <c r="K99" s="16" t="s">
        <v>925</v>
      </c>
      <c r="L99" s="16" t="s">
        <v>1185</v>
      </c>
      <c r="M99" s="16" t="s">
        <v>1191</v>
      </c>
      <c r="N99" s="16" t="s">
        <v>61</v>
      </c>
      <c r="O99" s="16" t="s">
        <v>631</v>
      </c>
      <c r="P99" s="16" t="s">
        <v>234</v>
      </c>
      <c r="Q99" s="16" t="s">
        <v>25</v>
      </c>
      <c r="R99" s="17">
        <v>6</v>
      </c>
      <c r="S99" s="18">
        <f>IF(J99&lt;25,1,1+(J99-25)/J99)</f>
        <v>1</v>
      </c>
      <c r="T99" s="16">
        <v>1</v>
      </c>
      <c r="U99" s="16">
        <f>O99*S99*T99</f>
        <v>26</v>
      </c>
      <c r="V99" s="16"/>
      <c r="W99" s="16"/>
      <c r="X99" s="18">
        <f>R99*S99</f>
        <v>6</v>
      </c>
      <c r="Y99" s="16"/>
      <c r="Z99" s="18">
        <f>U99+V99+W99+X99+Y99</f>
        <v>32</v>
      </c>
    </row>
    <row r="100" spans="1:27" s="3" customFormat="1" outlineLevel="2">
      <c r="A100" s="16" t="s">
        <v>521</v>
      </c>
      <c r="B100" s="16" t="s">
        <v>1192</v>
      </c>
      <c r="C100" s="16" t="s">
        <v>1193</v>
      </c>
      <c r="D100" s="16" t="s">
        <v>1717</v>
      </c>
      <c r="E100" s="16" t="s">
        <v>1658</v>
      </c>
      <c r="F100" s="16" t="s">
        <v>51</v>
      </c>
      <c r="G100" s="16" t="s">
        <v>153</v>
      </c>
      <c r="H100" s="16" t="s">
        <v>154</v>
      </c>
      <c r="I100" s="16" t="s">
        <v>54</v>
      </c>
      <c r="J100" s="16">
        <v>11</v>
      </c>
      <c r="K100" s="16"/>
      <c r="L100" s="16"/>
      <c r="M100" s="16" t="s">
        <v>904</v>
      </c>
      <c r="N100" s="16" t="s">
        <v>56</v>
      </c>
      <c r="O100" s="16" t="s">
        <v>25</v>
      </c>
      <c r="P100" s="16" t="s">
        <v>56</v>
      </c>
      <c r="Q100" s="16" t="s">
        <v>25</v>
      </c>
      <c r="R100" s="17">
        <f>P100+Q100</f>
        <v>16</v>
      </c>
      <c r="S100" s="18">
        <f>IF(J100&lt;25,1,1+(J100-25)/J100)</f>
        <v>1</v>
      </c>
      <c r="T100" s="16"/>
      <c r="U100" s="16"/>
      <c r="V100" s="16"/>
      <c r="W100" s="16"/>
      <c r="X100" s="18">
        <f>R100*S100</f>
        <v>16</v>
      </c>
      <c r="Y100" s="16"/>
      <c r="Z100" s="18">
        <f>U100+V100+W100+X100+Y100</f>
        <v>16</v>
      </c>
      <c r="AA100" s="2"/>
    </row>
    <row r="101" spans="1:27" s="3" customFormat="1" outlineLevel="2">
      <c r="A101" s="16" t="s">
        <v>13</v>
      </c>
      <c r="B101" s="16" t="s">
        <v>757</v>
      </c>
      <c r="C101" s="16" t="s">
        <v>758</v>
      </c>
      <c r="D101" s="16" t="s">
        <v>1718</v>
      </c>
      <c r="E101" s="16" t="s">
        <v>1661</v>
      </c>
      <c r="F101" s="16" t="s">
        <v>16</v>
      </c>
      <c r="G101" s="16" t="s">
        <v>153</v>
      </c>
      <c r="H101" s="16" t="s">
        <v>154</v>
      </c>
      <c r="I101" s="16" t="s">
        <v>54</v>
      </c>
      <c r="J101" s="16">
        <v>13</v>
      </c>
      <c r="K101" s="16" t="s">
        <v>231</v>
      </c>
      <c r="L101" s="16" t="s">
        <v>143</v>
      </c>
      <c r="M101" s="16" t="s">
        <v>155</v>
      </c>
      <c r="N101" s="16" t="s">
        <v>22</v>
      </c>
      <c r="O101" s="16" t="s">
        <v>138</v>
      </c>
      <c r="P101" s="16" t="s">
        <v>21</v>
      </c>
      <c r="Q101" s="16" t="s">
        <v>25</v>
      </c>
      <c r="R101" s="17">
        <v>4</v>
      </c>
      <c r="S101" s="18">
        <f>IF(J101&lt;25,1,1+(J101-25)/J101)</f>
        <v>1</v>
      </c>
      <c r="T101" s="16">
        <v>1.2</v>
      </c>
      <c r="U101" s="16">
        <f>O101*S101*T101</f>
        <v>52.8</v>
      </c>
      <c r="V101" s="16"/>
      <c r="W101" s="16"/>
      <c r="X101" s="18">
        <f>R101*S101</f>
        <v>4</v>
      </c>
      <c r="Y101" s="16"/>
      <c r="Z101" s="18">
        <f>U101+V101+W101+X101+Y101</f>
        <v>56.8</v>
      </c>
      <c r="AA101" s="33"/>
    </row>
    <row r="102" spans="1:27" s="3" customFormat="1" outlineLevel="2">
      <c r="A102" s="16" t="s">
        <v>30</v>
      </c>
      <c r="B102" s="16" t="s">
        <v>881</v>
      </c>
      <c r="C102" s="16" t="s">
        <v>882</v>
      </c>
      <c r="D102" s="16" t="s">
        <v>1659</v>
      </c>
      <c r="E102" s="16" t="s">
        <v>1661</v>
      </c>
      <c r="F102" s="16" t="s">
        <v>99</v>
      </c>
      <c r="G102" s="16" t="s">
        <v>153</v>
      </c>
      <c r="H102" s="16" t="s">
        <v>154</v>
      </c>
      <c r="I102" s="16" t="s">
        <v>54</v>
      </c>
      <c r="J102" s="16">
        <v>18</v>
      </c>
      <c r="K102" s="16" t="s">
        <v>265</v>
      </c>
      <c r="L102" s="16" t="s">
        <v>294</v>
      </c>
      <c r="M102" s="16" t="s">
        <v>267</v>
      </c>
      <c r="N102" s="16" t="s">
        <v>56</v>
      </c>
      <c r="O102" s="16" t="s">
        <v>56</v>
      </c>
      <c r="P102" s="16" t="s">
        <v>25</v>
      </c>
      <c r="Q102" s="16" t="s">
        <v>25</v>
      </c>
      <c r="R102" s="17">
        <v>0</v>
      </c>
      <c r="S102" s="18">
        <f>IF(J102&lt;25,1,1+(J102-25)/J102)</f>
        <v>1</v>
      </c>
      <c r="T102" s="16">
        <v>1</v>
      </c>
      <c r="U102" s="16">
        <f>O102*S102*T102</f>
        <v>16</v>
      </c>
      <c r="V102" s="16"/>
      <c r="W102" s="16"/>
      <c r="X102" s="18"/>
      <c r="Y102" s="16"/>
      <c r="Z102" s="18">
        <f>U102+V102+W102+X102+Y102</f>
        <v>16</v>
      </c>
    </row>
    <row r="103" spans="1:27" s="3" customFormat="1" outlineLevel="2">
      <c r="A103" s="16" t="s">
        <v>13</v>
      </c>
      <c r="B103" s="16" t="s">
        <v>916</v>
      </c>
      <c r="C103" s="16" t="s">
        <v>917</v>
      </c>
      <c r="D103" s="16" t="s">
        <v>1659</v>
      </c>
      <c r="E103" s="16" t="s">
        <v>1658</v>
      </c>
      <c r="F103" s="16" t="s">
        <v>16</v>
      </c>
      <c r="G103" s="16" t="s">
        <v>153</v>
      </c>
      <c r="H103" s="16" t="s">
        <v>154</v>
      </c>
      <c r="I103" s="16" t="s">
        <v>54</v>
      </c>
      <c r="J103" s="16">
        <v>46</v>
      </c>
      <c r="K103" s="16" t="s">
        <v>1363</v>
      </c>
      <c r="L103" s="16" t="s">
        <v>1239</v>
      </c>
      <c r="M103" s="16" t="s">
        <v>1034</v>
      </c>
      <c r="N103" s="16" t="s">
        <v>22</v>
      </c>
      <c r="O103" s="16" t="s">
        <v>22</v>
      </c>
      <c r="P103" s="16" t="s">
        <v>25</v>
      </c>
      <c r="Q103" s="16" t="s">
        <v>25</v>
      </c>
      <c r="R103" s="17">
        <v>0</v>
      </c>
      <c r="S103" s="18">
        <f>IF(J103&lt;25,1,1+(J103-25)/J103)</f>
        <v>1.4565217391304348</v>
      </c>
      <c r="T103" s="16">
        <v>1</v>
      </c>
      <c r="U103" s="16">
        <f>O103*S103*T103</f>
        <v>69.913043478260875</v>
      </c>
      <c r="V103" s="16"/>
      <c r="W103" s="16"/>
      <c r="X103" s="18"/>
      <c r="Y103" s="16"/>
      <c r="Z103" s="18">
        <f>U103+V103+W103+X103+Y103</f>
        <v>69.913043478260875</v>
      </c>
    </row>
    <row r="104" spans="1:27" s="3" customFormat="1" outlineLevel="2">
      <c r="A104" s="16" t="s">
        <v>13</v>
      </c>
      <c r="B104" s="16" t="s">
        <v>1409</v>
      </c>
      <c r="C104" s="16" t="s">
        <v>1410</v>
      </c>
      <c r="D104" s="16" t="s">
        <v>1717</v>
      </c>
      <c r="E104" s="16" t="s">
        <v>1658</v>
      </c>
      <c r="F104" s="16" t="s">
        <v>51</v>
      </c>
      <c r="G104" s="16" t="s">
        <v>153</v>
      </c>
      <c r="H104" s="16" t="s">
        <v>154</v>
      </c>
      <c r="I104" s="16" t="s">
        <v>54</v>
      </c>
      <c r="J104" s="16">
        <v>60</v>
      </c>
      <c r="K104" s="16"/>
      <c r="L104" s="16"/>
      <c r="M104" s="16" t="s">
        <v>1034</v>
      </c>
      <c r="N104" s="16" t="s">
        <v>56</v>
      </c>
      <c r="O104" s="16" t="s">
        <v>25</v>
      </c>
      <c r="P104" s="16" t="s">
        <v>56</v>
      </c>
      <c r="Q104" s="16" t="s">
        <v>25</v>
      </c>
      <c r="R104" s="17">
        <f>P104+Q104</f>
        <v>16</v>
      </c>
      <c r="S104" s="18">
        <f>IF(J104/2&lt;25,1,1+(J104/2-25)/J104/2)</f>
        <v>1.0416666666666667</v>
      </c>
      <c r="T104" s="16"/>
      <c r="U104" s="16"/>
      <c r="V104" s="16"/>
      <c r="W104" s="16"/>
      <c r="X104" s="18">
        <f>R104*S104*2</f>
        <v>33.333333333333336</v>
      </c>
      <c r="Y104" s="16"/>
      <c r="Z104" s="18">
        <f>U104+V104+W104+X104+Y104</f>
        <v>33.333333333333336</v>
      </c>
      <c r="AA104" s="2"/>
    </row>
    <row r="105" spans="1:27" s="3" customFormat="1" outlineLevel="2">
      <c r="A105" s="21"/>
      <c r="B105" s="21"/>
      <c r="C105" s="21"/>
      <c r="D105" s="16" t="s">
        <v>1664</v>
      </c>
      <c r="E105" s="21"/>
      <c r="F105" s="21"/>
      <c r="G105" s="16" t="s">
        <v>153</v>
      </c>
      <c r="H105" s="34" t="s">
        <v>1533</v>
      </c>
      <c r="I105" s="34"/>
      <c r="J105" s="34">
        <v>4</v>
      </c>
      <c r="K105" s="21"/>
      <c r="L105" s="21"/>
      <c r="M105" s="21"/>
      <c r="N105" s="21"/>
      <c r="O105" s="21"/>
      <c r="P105" s="21"/>
      <c r="Q105" s="21"/>
      <c r="R105" s="21"/>
      <c r="S105" s="35"/>
      <c r="T105" s="17"/>
      <c r="U105" s="16"/>
      <c r="V105" s="17">
        <f>J105*14</f>
        <v>56</v>
      </c>
      <c r="W105" s="17"/>
      <c r="X105" s="23"/>
      <c r="Y105" s="17"/>
      <c r="Z105" s="18">
        <f>U105+V105+W105+X105+Y105</f>
        <v>56</v>
      </c>
    </row>
    <row r="106" spans="1:27" s="3" customFormat="1" outlineLevel="2">
      <c r="A106" s="21"/>
      <c r="B106" s="21"/>
      <c r="C106" s="21"/>
      <c r="D106" s="16" t="s">
        <v>1650</v>
      </c>
      <c r="E106" s="21"/>
      <c r="F106" s="21"/>
      <c r="G106" s="16" t="s">
        <v>153</v>
      </c>
      <c r="H106" s="21" t="s">
        <v>1533</v>
      </c>
      <c r="I106" s="21"/>
      <c r="J106" s="21">
        <v>9</v>
      </c>
      <c r="K106" s="21"/>
      <c r="L106" s="21"/>
      <c r="M106" s="21"/>
      <c r="N106" s="21"/>
      <c r="O106" s="21"/>
      <c r="P106" s="21"/>
      <c r="Q106" s="21"/>
      <c r="R106" s="21"/>
      <c r="S106" s="35"/>
      <c r="T106" s="17"/>
      <c r="U106" s="17"/>
      <c r="V106" s="17"/>
      <c r="W106" s="17"/>
      <c r="X106" s="23"/>
      <c r="Y106" s="17">
        <f>2*J106</f>
        <v>18</v>
      </c>
      <c r="Z106" s="18">
        <f>U106+V106+W106+X106+Y106</f>
        <v>18</v>
      </c>
      <c r="AA106" s="33"/>
    </row>
    <row r="107" spans="1:27" s="3" customFormat="1" outlineLevel="1">
      <c r="A107" s="21"/>
      <c r="B107" s="21"/>
      <c r="C107" s="21"/>
      <c r="D107" s="16"/>
      <c r="E107" s="21"/>
      <c r="F107" s="21"/>
      <c r="G107" s="42" t="s">
        <v>2316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35"/>
      <c r="T107" s="17"/>
      <c r="U107" s="17"/>
      <c r="V107" s="17"/>
      <c r="W107" s="17"/>
      <c r="X107" s="23"/>
      <c r="Y107" s="17"/>
      <c r="Z107" s="18">
        <f>SUBTOTAL(9,Z96:Z106)</f>
        <v>372.99875776397511</v>
      </c>
      <c r="AA107" s="33"/>
    </row>
    <row r="108" spans="1:27" s="3" customFormat="1" outlineLevel="2">
      <c r="A108" s="16" t="s">
        <v>13</v>
      </c>
      <c r="B108" s="16" t="s">
        <v>62</v>
      </c>
      <c r="C108" s="16" t="s">
        <v>63</v>
      </c>
      <c r="D108" s="16" t="s">
        <v>1651</v>
      </c>
      <c r="E108" s="16" t="s">
        <v>1686</v>
      </c>
      <c r="F108" s="16" t="s">
        <v>45</v>
      </c>
      <c r="G108" s="16" t="s">
        <v>64</v>
      </c>
      <c r="H108" s="16" t="s">
        <v>65</v>
      </c>
      <c r="I108" s="16" t="s">
        <v>54</v>
      </c>
      <c r="J108" s="16">
        <v>31</v>
      </c>
      <c r="K108" s="16" t="s">
        <v>66</v>
      </c>
      <c r="L108" s="16" t="s">
        <v>67</v>
      </c>
      <c r="M108" s="16" t="s">
        <v>68</v>
      </c>
      <c r="N108" s="16" t="s">
        <v>61</v>
      </c>
      <c r="O108" s="16" t="s">
        <v>24</v>
      </c>
      <c r="P108" s="16" t="s">
        <v>69</v>
      </c>
      <c r="Q108" s="16" t="s">
        <v>25</v>
      </c>
      <c r="R108" s="17">
        <v>12</v>
      </c>
      <c r="S108" s="18">
        <f>IF(J108&lt;25,1,1+(J108-25)/J108)</f>
        <v>1.1935483870967742</v>
      </c>
      <c r="T108" s="16">
        <v>1</v>
      </c>
      <c r="U108" s="16">
        <f>O108*S108*T108</f>
        <v>23.870967741935484</v>
      </c>
      <c r="V108" s="16"/>
      <c r="W108" s="16"/>
      <c r="X108" s="18">
        <f>R108*S108</f>
        <v>14.322580645161292</v>
      </c>
      <c r="Y108" s="16"/>
      <c r="Z108" s="18">
        <f>U108+V108+W108+X108+Y108</f>
        <v>38.193548387096776</v>
      </c>
    </row>
    <row r="109" spans="1:27" s="3" customFormat="1" outlineLevel="2">
      <c r="A109" s="16" t="s">
        <v>13</v>
      </c>
      <c r="B109" s="16" t="s">
        <v>1043</v>
      </c>
      <c r="C109" s="16" t="s">
        <v>1044</v>
      </c>
      <c r="D109" s="16" t="s">
        <v>1657</v>
      </c>
      <c r="E109" s="16" t="s">
        <v>1658</v>
      </c>
      <c r="F109" s="16" t="s">
        <v>45</v>
      </c>
      <c r="G109" s="16" t="s">
        <v>64</v>
      </c>
      <c r="H109" s="16" t="s">
        <v>65</v>
      </c>
      <c r="I109" s="16" t="s">
        <v>54</v>
      </c>
      <c r="J109" s="16">
        <v>77</v>
      </c>
      <c r="K109" s="16" t="s">
        <v>1045</v>
      </c>
      <c r="L109" s="16" t="s">
        <v>1046</v>
      </c>
      <c r="M109" s="16" t="s">
        <v>1034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7"/>
      <c r="S109" s="18">
        <f>IF(J109&lt;25,1,1+(J109-25)/J109)</f>
        <v>1.6753246753246753</v>
      </c>
      <c r="T109" s="16"/>
      <c r="U109" s="16"/>
      <c r="V109" s="16"/>
      <c r="W109" s="16"/>
      <c r="X109" s="18">
        <f>32*S109*F109</f>
        <v>107.22077922077922</v>
      </c>
      <c r="Y109" s="16"/>
      <c r="Z109" s="18">
        <f>U109+V109+W109+X109+Y109</f>
        <v>107.22077922077922</v>
      </c>
      <c r="AA109" s="33"/>
    </row>
    <row r="110" spans="1:27" s="3" customFormat="1" outlineLevel="2">
      <c r="A110" s="16" t="s">
        <v>521</v>
      </c>
      <c r="B110" s="16" t="s">
        <v>1308</v>
      </c>
      <c r="C110" s="16" t="s">
        <v>1309</v>
      </c>
      <c r="D110" s="16" t="s">
        <v>1659</v>
      </c>
      <c r="E110" s="16" t="s">
        <v>1658</v>
      </c>
      <c r="F110" s="16" t="s">
        <v>45</v>
      </c>
      <c r="G110" s="16" t="s">
        <v>64</v>
      </c>
      <c r="H110" s="16" t="s">
        <v>65</v>
      </c>
      <c r="I110" s="16" t="s">
        <v>54</v>
      </c>
      <c r="J110" s="16">
        <v>17</v>
      </c>
      <c r="K110" s="16" t="s">
        <v>1310</v>
      </c>
      <c r="L110" s="16" t="s">
        <v>160</v>
      </c>
      <c r="M110" s="16" t="s">
        <v>907</v>
      </c>
      <c r="N110" s="16" t="s">
        <v>61</v>
      </c>
      <c r="O110" s="16" t="s">
        <v>631</v>
      </c>
      <c r="P110" s="16" t="s">
        <v>25</v>
      </c>
      <c r="Q110" s="16" t="s">
        <v>234</v>
      </c>
      <c r="R110" s="17">
        <v>6</v>
      </c>
      <c r="S110" s="18">
        <f>IF(J110&lt;25,1,1+(J110-25)/J110)</f>
        <v>1</v>
      </c>
      <c r="T110" s="16">
        <v>1</v>
      </c>
      <c r="U110" s="16">
        <f>O110*S110*T110</f>
        <v>26</v>
      </c>
      <c r="V110" s="16"/>
      <c r="W110" s="16"/>
      <c r="X110" s="18">
        <f>R110*S110</f>
        <v>6</v>
      </c>
      <c r="Y110" s="16"/>
      <c r="Z110" s="18">
        <f>U110+V110+W110+X110+Y110</f>
        <v>32</v>
      </c>
    </row>
    <row r="111" spans="1:27" s="3" customFormat="1" outlineLevel="2">
      <c r="A111" s="21"/>
      <c r="B111" s="21"/>
      <c r="C111" s="21"/>
      <c r="D111" s="16" t="s">
        <v>1664</v>
      </c>
      <c r="E111" s="21"/>
      <c r="F111" s="21"/>
      <c r="G111" s="16" t="s">
        <v>64</v>
      </c>
      <c r="H111" s="34" t="s">
        <v>1561</v>
      </c>
      <c r="I111" s="34"/>
      <c r="J111" s="34">
        <v>6</v>
      </c>
      <c r="K111" s="21"/>
      <c r="L111" s="21"/>
      <c r="M111" s="21"/>
      <c r="N111" s="21"/>
      <c r="O111" s="21"/>
      <c r="P111" s="21"/>
      <c r="Q111" s="21"/>
      <c r="R111" s="21"/>
      <c r="S111" s="35"/>
      <c r="T111" s="17"/>
      <c r="U111" s="16"/>
      <c r="V111" s="17">
        <f>J111*14</f>
        <v>84</v>
      </c>
      <c r="W111" s="17"/>
      <c r="X111" s="23"/>
      <c r="Y111" s="17"/>
      <c r="Z111" s="18">
        <f>U111+V111+W111+X111+Y111</f>
        <v>84</v>
      </c>
    </row>
    <row r="112" spans="1:27" s="3" customFormat="1" outlineLevel="2">
      <c r="A112" s="21"/>
      <c r="B112" s="21"/>
      <c r="C112" s="21"/>
      <c r="D112" s="16" t="s">
        <v>1665</v>
      </c>
      <c r="E112" s="21"/>
      <c r="F112" s="21"/>
      <c r="G112" s="16" t="s">
        <v>64</v>
      </c>
      <c r="H112" s="21" t="s">
        <v>1561</v>
      </c>
      <c r="I112" s="21"/>
      <c r="J112" s="21">
        <v>10</v>
      </c>
      <c r="K112" s="21"/>
      <c r="L112" s="21"/>
      <c r="M112" s="21"/>
      <c r="N112" s="21"/>
      <c r="O112" s="21"/>
      <c r="P112" s="21"/>
      <c r="Q112" s="21"/>
      <c r="R112" s="21"/>
      <c r="S112" s="35"/>
      <c r="T112" s="17"/>
      <c r="U112" s="17"/>
      <c r="V112" s="17"/>
      <c r="W112" s="17"/>
      <c r="X112" s="23"/>
      <c r="Y112" s="17">
        <f>2*J112</f>
        <v>20</v>
      </c>
      <c r="Z112" s="18">
        <f>U112+V112+W112+X112+Y112</f>
        <v>20</v>
      </c>
      <c r="AA112" s="33"/>
    </row>
    <row r="113" spans="1:27" s="3" customFormat="1" outlineLevel="1">
      <c r="A113" s="21"/>
      <c r="B113" s="21"/>
      <c r="C113" s="21"/>
      <c r="D113" s="16"/>
      <c r="E113" s="21"/>
      <c r="F113" s="21"/>
      <c r="G113" s="42" t="s">
        <v>2317</v>
      </c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35"/>
      <c r="T113" s="17"/>
      <c r="U113" s="17"/>
      <c r="V113" s="17"/>
      <c r="W113" s="17"/>
      <c r="X113" s="23"/>
      <c r="Y113" s="17"/>
      <c r="Z113" s="18">
        <f>SUBTOTAL(9,Z108:Z112)</f>
        <v>281.41432760787598</v>
      </c>
      <c r="AA113" s="33"/>
    </row>
    <row r="114" spans="1:27" s="3" customFormat="1" outlineLevel="2">
      <c r="A114" s="16" t="s">
        <v>30</v>
      </c>
      <c r="B114" s="16" t="s">
        <v>276</v>
      </c>
      <c r="C114" s="16" t="s">
        <v>277</v>
      </c>
      <c r="D114" s="16" t="s">
        <v>1697</v>
      </c>
      <c r="E114" s="16" t="s">
        <v>1661</v>
      </c>
      <c r="F114" s="16" t="s">
        <v>16</v>
      </c>
      <c r="G114" s="16" t="s">
        <v>278</v>
      </c>
      <c r="H114" s="16" t="s">
        <v>279</v>
      </c>
      <c r="I114" s="16" t="s">
        <v>19</v>
      </c>
      <c r="J114" s="16">
        <v>70</v>
      </c>
      <c r="K114" s="16" t="s">
        <v>280</v>
      </c>
      <c r="L114" s="16" t="s">
        <v>281</v>
      </c>
      <c r="M114" s="16"/>
      <c r="N114" s="16" t="s">
        <v>22</v>
      </c>
      <c r="O114" s="16" t="s">
        <v>61</v>
      </c>
      <c r="P114" s="16" t="s">
        <v>234</v>
      </c>
      <c r="Q114" s="16" t="s">
        <v>239</v>
      </c>
      <c r="R114" s="17">
        <v>16</v>
      </c>
      <c r="S114" s="18">
        <f>IF(J114&lt;25,1,1+(J114-25)/J114)</f>
        <v>1.6428571428571428</v>
      </c>
      <c r="T114" s="16">
        <v>1</v>
      </c>
      <c r="U114" s="16">
        <f>O114*S114*T114</f>
        <v>52.571428571428569</v>
      </c>
      <c r="V114" s="16"/>
      <c r="W114" s="16"/>
      <c r="X114" s="18">
        <f>R114*S114</f>
        <v>26.285714285714285</v>
      </c>
      <c r="Y114" s="16"/>
      <c r="Z114" s="18">
        <f>U114+V114+W114+X114+Y114</f>
        <v>78.857142857142861</v>
      </c>
      <c r="AA114" s="9"/>
    </row>
    <row r="115" spans="1:27" s="3" customFormat="1" outlineLevel="2">
      <c r="A115" s="16" t="s">
        <v>30</v>
      </c>
      <c r="B115" s="16" t="s">
        <v>314</v>
      </c>
      <c r="C115" s="16" t="s">
        <v>315</v>
      </c>
      <c r="D115" s="16" t="s">
        <v>1719</v>
      </c>
      <c r="E115" s="16" t="s">
        <v>1648</v>
      </c>
      <c r="F115" s="16" t="s">
        <v>16</v>
      </c>
      <c r="G115" s="16" t="s">
        <v>278</v>
      </c>
      <c r="H115" s="16" t="s">
        <v>279</v>
      </c>
      <c r="I115" s="16" t="s">
        <v>19</v>
      </c>
      <c r="J115" s="16">
        <v>99</v>
      </c>
      <c r="K115" s="16" t="s">
        <v>171</v>
      </c>
      <c r="L115" s="16" t="s">
        <v>316</v>
      </c>
      <c r="M115" s="16"/>
      <c r="N115" s="16" t="s">
        <v>22</v>
      </c>
      <c r="O115" s="16" t="s">
        <v>24</v>
      </c>
      <c r="P115" s="16" t="s">
        <v>56</v>
      </c>
      <c r="Q115" s="16" t="s">
        <v>69</v>
      </c>
      <c r="R115" s="17">
        <v>28</v>
      </c>
      <c r="S115" s="18">
        <f>IF(J115&lt;25,1,1+(J115-25)/J115)</f>
        <v>1.7474747474747474</v>
      </c>
      <c r="T115" s="16">
        <v>1</v>
      </c>
      <c r="U115" s="16">
        <f>O115*S115*T115</f>
        <v>34.949494949494948</v>
      </c>
      <c r="V115" s="16"/>
      <c r="W115" s="16"/>
      <c r="X115" s="18">
        <f>R115*S115</f>
        <v>48.929292929292927</v>
      </c>
      <c r="Y115" s="16"/>
      <c r="Z115" s="18">
        <f>U115+V115+W115+X115+Y115</f>
        <v>83.878787878787875</v>
      </c>
    </row>
    <row r="116" spans="1:27" s="3" customFormat="1" outlineLevel="2">
      <c r="A116" s="16" t="s">
        <v>42</v>
      </c>
      <c r="B116" s="16" t="s">
        <v>327</v>
      </c>
      <c r="C116" s="16" t="s">
        <v>328</v>
      </c>
      <c r="D116" s="16" t="s">
        <v>1647</v>
      </c>
      <c r="E116" s="16" t="s">
        <v>1648</v>
      </c>
      <c r="F116" s="16" t="s">
        <v>45</v>
      </c>
      <c r="G116" s="16" t="s">
        <v>278</v>
      </c>
      <c r="H116" s="16" t="s">
        <v>279</v>
      </c>
      <c r="I116" s="16" t="s">
        <v>19</v>
      </c>
      <c r="J116" s="16">
        <v>73</v>
      </c>
      <c r="K116" s="16" t="s">
        <v>329</v>
      </c>
      <c r="L116" s="16" t="s">
        <v>330</v>
      </c>
      <c r="M116" s="16" t="s">
        <v>331</v>
      </c>
      <c r="N116" s="16" t="s">
        <v>25</v>
      </c>
      <c r="O116" s="16" t="s">
        <v>25</v>
      </c>
      <c r="P116" s="16" t="s">
        <v>25</v>
      </c>
      <c r="Q116" s="16" t="s">
        <v>25</v>
      </c>
      <c r="R116" s="17">
        <v>0</v>
      </c>
      <c r="S116" s="18">
        <f>IF(J116&lt;25,1,1+(J116-25)/J116)</f>
        <v>1.6575342465753424</v>
      </c>
      <c r="T116" s="16"/>
      <c r="U116" s="16"/>
      <c r="V116" s="16"/>
      <c r="W116" s="16"/>
      <c r="X116" s="18">
        <f>32*S116*F116</f>
        <v>106.08219178082192</v>
      </c>
      <c r="Y116" s="16"/>
      <c r="Z116" s="18">
        <f>U116+V116+W116+X116+Y116</f>
        <v>106.08219178082192</v>
      </c>
      <c r="AA116" s="33"/>
    </row>
    <row r="117" spans="1:27" s="3" customFormat="1" outlineLevel="1">
      <c r="A117" s="16"/>
      <c r="B117" s="16"/>
      <c r="C117" s="16"/>
      <c r="D117" s="16"/>
      <c r="E117" s="16"/>
      <c r="F117" s="16"/>
      <c r="G117" s="42" t="s">
        <v>2318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7"/>
      <c r="S117" s="18"/>
      <c r="T117" s="16"/>
      <c r="U117" s="16"/>
      <c r="V117" s="16"/>
      <c r="W117" s="16"/>
      <c r="X117" s="18"/>
      <c r="Y117" s="16"/>
      <c r="Z117" s="18">
        <f>SUBTOTAL(9,Z114:Z116)</f>
        <v>268.81812251675262</v>
      </c>
      <c r="AA117" s="33"/>
    </row>
    <row r="118" spans="1:27" s="3" customFormat="1" outlineLevel="2">
      <c r="A118" s="16" t="s">
        <v>42</v>
      </c>
      <c r="B118" s="16" t="s">
        <v>276</v>
      </c>
      <c r="C118" s="16" t="s">
        <v>277</v>
      </c>
      <c r="D118" s="16" t="s">
        <v>1719</v>
      </c>
      <c r="E118" s="16" t="s">
        <v>1667</v>
      </c>
      <c r="F118" s="16" t="s">
        <v>16</v>
      </c>
      <c r="G118" s="16" t="s">
        <v>282</v>
      </c>
      <c r="H118" s="16" t="s">
        <v>283</v>
      </c>
      <c r="I118" s="16" t="s">
        <v>19</v>
      </c>
      <c r="J118" s="16">
        <v>106</v>
      </c>
      <c r="K118" s="16" t="s">
        <v>994</v>
      </c>
      <c r="L118" s="16" t="s">
        <v>334</v>
      </c>
      <c r="M118" s="16"/>
      <c r="N118" s="16" t="s">
        <v>22</v>
      </c>
      <c r="O118" s="16" t="s">
        <v>61</v>
      </c>
      <c r="P118" s="16" t="s">
        <v>234</v>
      </c>
      <c r="Q118" s="16" t="s">
        <v>239</v>
      </c>
      <c r="R118" s="17">
        <v>16</v>
      </c>
      <c r="S118" s="18">
        <f>IF(J118&lt;25,1,1+(J118-25)/J118)</f>
        <v>1.7641509433962264</v>
      </c>
      <c r="T118" s="16">
        <v>1</v>
      </c>
      <c r="U118" s="16">
        <f>O118*S118*T118</f>
        <v>56.452830188679243</v>
      </c>
      <c r="V118" s="16"/>
      <c r="W118" s="16"/>
      <c r="X118" s="18">
        <f>R118*S118</f>
        <v>28.226415094339622</v>
      </c>
      <c r="Y118" s="16"/>
      <c r="Z118" s="18">
        <f>U118+V118+W118+X118+Y118</f>
        <v>84.679245283018872</v>
      </c>
    </row>
    <row r="119" spans="1:27" s="3" customFormat="1" outlineLevel="2">
      <c r="A119" s="16" t="s">
        <v>42</v>
      </c>
      <c r="B119" s="16" t="s">
        <v>276</v>
      </c>
      <c r="C119" s="16" t="s">
        <v>277</v>
      </c>
      <c r="D119" s="16" t="s">
        <v>1720</v>
      </c>
      <c r="E119" s="16" t="s">
        <v>1721</v>
      </c>
      <c r="F119" s="16" t="s">
        <v>16</v>
      </c>
      <c r="G119" s="16" t="s">
        <v>282</v>
      </c>
      <c r="H119" s="16" t="s">
        <v>283</v>
      </c>
      <c r="I119" s="16" t="s">
        <v>19</v>
      </c>
      <c r="J119" s="16">
        <v>111</v>
      </c>
      <c r="K119" s="16" t="s">
        <v>996</v>
      </c>
      <c r="L119" s="16" t="s">
        <v>334</v>
      </c>
      <c r="M119" s="16"/>
      <c r="N119" s="16" t="s">
        <v>22</v>
      </c>
      <c r="O119" s="16" t="s">
        <v>61</v>
      </c>
      <c r="P119" s="16" t="s">
        <v>234</v>
      </c>
      <c r="Q119" s="16" t="s">
        <v>239</v>
      </c>
      <c r="R119" s="17">
        <v>16</v>
      </c>
      <c r="S119" s="18">
        <f>IF(J119&lt;25,1,1+(J119-25)/J119)</f>
        <v>1.7747747747747749</v>
      </c>
      <c r="T119" s="16">
        <v>1</v>
      </c>
      <c r="U119" s="16">
        <f>O119*S119*T119</f>
        <v>56.792792792792795</v>
      </c>
      <c r="V119" s="16"/>
      <c r="W119" s="16"/>
      <c r="X119" s="18">
        <f>R119*S119</f>
        <v>28.396396396396398</v>
      </c>
      <c r="Y119" s="16"/>
      <c r="Z119" s="18">
        <f>U119+V119+W119+X119+Y119</f>
        <v>85.189189189189193</v>
      </c>
    </row>
    <row r="120" spans="1:27" s="3" customFormat="1" outlineLevel="2">
      <c r="A120" s="16" t="s">
        <v>30</v>
      </c>
      <c r="B120" s="16" t="s">
        <v>276</v>
      </c>
      <c r="C120" s="16" t="s">
        <v>277</v>
      </c>
      <c r="D120" s="16" t="s">
        <v>1720</v>
      </c>
      <c r="E120" s="16" t="s">
        <v>1722</v>
      </c>
      <c r="F120" s="16" t="s">
        <v>16</v>
      </c>
      <c r="G120" s="16" t="s">
        <v>282</v>
      </c>
      <c r="H120" s="16" t="s">
        <v>283</v>
      </c>
      <c r="I120" s="16" t="s">
        <v>19</v>
      </c>
      <c r="J120" s="16">
        <v>129</v>
      </c>
      <c r="K120" s="16" t="s">
        <v>237</v>
      </c>
      <c r="L120" s="16" t="s">
        <v>284</v>
      </c>
      <c r="M120" s="16"/>
      <c r="N120" s="16" t="s">
        <v>22</v>
      </c>
      <c r="O120" s="16" t="s">
        <v>61</v>
      </c>
      <c r="P120" s="16" t="s">
        <v>234</v>
      </c>
      <c r="Q120" s="16" t="s">
        <v>239</v>
      </c>
      <c r="R120" s="17">
        <v>16</v>
      </c>
      <c r="S120" s="18">
        <f>IF(J120&lt;25,1,1+(J120-25)/J120)</f>
        <v>1.806201550387597</v>
      </c>
      <c r="T120" s="16">
        <v>1</v>
      </c>
      <c r="U120" s="16">
        <f>O120*S120*T120</f>
        <v>57.798449612403104</v>
      </c>
      <c r="V120" s="16"/>
      <c r="W120" s="16"/>
      <c r="X120" s="18">
        <f>R120*S120</f>
        <v>28.899224806201552</v>
      </c>
      <c r="Y120" s="16"/>
      <c r="Z120" s="18">
        <f>U120+V120+W120+X120+Y120</f>
        <v>86.697674418604663</v>
      </c>
    </row>
    <row r="121" spans="1:27" s="3" customFormat="1" outlineLevel="2">
      <c r="A121" s="16" t="s">
        <v>30</v>
      </c>
      <c r="B121" s="16" t="s">
        <v>276</v>
      </c>
      <c r="C121" s="16" t="s">
        <v>277</v>
      </c>
      <c r="D121" s="16" t="s">
        <v>1720</v>
      </c>
      <c r="E121" s="16" t="s">
        <v>1722</v>
      </c>
      <c r="F121" s="16" t="s">
        <v>16</v>
      </c>
      <c r="G121" s="16" t="s">
        <v>282</v>
      </c>
      <c r="H121" s="16" t="s">
        <v>283</v>
      </c>
      <c r="I121" s="16" t="s">
        <v>19</v>
      </c>
      <c r="J121" s="16">
        <v>129</v>
      </c>
      <c r="K121" s="16" t="s">
        <v>224</v>
      </c>
      <c r="L121" s="16" t="s">
        <v>285</v>
      </c>
      <c r="M121" s="16"/>
      <c r="N121" s="16" t="s">
        <v>22</v>
      </c>
      <c r="O121" s="16" t="s">
        <v>61</v>
      </c>
      <c r="P121" s="16" t="s">
        <v>234</v>
      </c>
      <c r="Q121" s="16" t="s">
        <v>239</v>
      </c>
      <c r="R121" s="17">
        <v>16</v>
      </c>
      <c r="S121" s="18">
        <f>IF(J121&lt;25,1,1+(J121-25)/J121)</f>
        <v>1.806201550387597</v>
      </c>
      <c r="T121" s="16">
        <v>1</v>
      </c>
      <c r="U121" s="16">
        <f>O121*S121*T121</f>
        <v>57.798449612403104</v>
      </c>
      <c r="V121" s="16"/>
      <c r="W121" s="16"/>
      <c r="X121" s="18">
        <f>R121*S121</f>
        <v>28.899224806201552</v>
      </c>
      <c r="Y121" s="16"/>
      <c r="Z121" s="18">
        <f>U121+V121+W121+X121+Y121</f>
        <v>86.697674418604663</v>
      </c>
    </row>
    <row r="122" spans="1:27" s="3" customFormat="1" outlineLevel="2">
      <c r="A122" s="16" t="s">
        <v>42</v>
      </c>
      <c r="B122" s="16" t="s">
        <v>604</v>
      </c>
      <c r="C122" s="16" t="s">
        <v>605</v>
      </c>
      <c r="D122" s="16" t="s">
        <v>1720</v>
      </c>
      <c r="E122" s="16" t="s">
        <v>1721</v>
      </c>
      <c r="F122" s="16" t="s">
        <v>99</v>
      </c>
      <c r="G122" s="16" t="s">
        <v>282</v>
      </c>
      <c r="H122" s="16" t="s">
        <v>283</v>
      </c>
      <c r="I122" s="16" t="s">
        <v>19</v>
      </c>
      <c r="J122" s="16">
        <v>67</v>
      </c>
      <c r="K122" s="16" t="s">
        <v>1186</v>
      </c>
      <c r="L122" s="16" t="s">
        <v>1102</v>
      </c>
      <c r="M122" s="16"/>
      <c r="N122" s="16" t="s">
        <v>56</v>
      </c>
      <c r="O122" s="16" t="s">
        <v>132</v>
      </c>
      <c r="P122" s="16" t="s">
        <v>25</v>
      </c>
      <c r="Q122" s="16" t="s">
        <v>132</v>
      </c>
      <c r="R122" s="17">
        <v>8</v>
      </c>
      <c r="S122" s="18">
        <f>IF(J122&lt;25,1,1+(J122-25)/J122)</f>
        <v>1.6268656716417911</v>
      </c>
      <c r="T122" s="16">
        <v>1</v>
      </c>
      <c r="U122" s="16">
        <f>O122*S122*T122</f>
        <v>13.014925373134329</v>
      </c>
      <c r="V122" s="16"/>
      <c r="W122" s="16"/>
      <c r="X122" s="18">
        <f>R122*S122</f>
        <v>13.014925373134329</v>
      </c>
      <c r="Y122" s="16"/>
      <c r="Z122" s="18">
        <f>U122+V122+W122+X122+Y122</f>
        <v>26.029850746268657</v>
      </c>
    </row>
    <row r="123" spans="1:27" s="3" customFormat="1" outlineLevel="2">
      <c r="A123" s="16" t="s">
        <v>42</v>
      </c>
      <c r="B123" s="16" t="s">
        <v>1269</v>
      </c>
      <c r="C123" s="16" t="s">
        <v>1270</v>
      </c>
      <c r="D123" s="16" t="s">
        <v>1720</v>
      </c>
      <c r="E123" s="16" t="s">
        <v>1721</v>
      </c>
      <c r="F123" s="16" t="s">
        <v>99</v>
      </c>
      <c r="G123" s="16" t="s">
        <v>282</v>
      </c>
      <c r="H123" s="16" t="s">
        <v>283</v>
      </c>
      <c r="I123" s="16" t="s">
        <v>19</v>
      </c>
      <c r="J123" s="16">
        <v>105</v>
      </c>
      <c r="K123" s="16" t="s">
        <v>1271</v>
      </c>
      <c r="L123" s="16" t="s">
        <v>472</v>
      </c>
      <c r="M123" s="16"/>
      <c r="N123" s="16" t="s">
        <v>56</v>
      </c>
      <c r="O123" s="16" t="s">
        <v>132</v>
      </c>
      <c r="P123" s="16" t="s">
        <v>25</v>
      </c>
      <c r="Q123" s="16" t="s">
        <v>132</v>
      </c>
      <c r="R123" s="17">
        <v>8</v>
      </c>
      <c r="S123" s="18">
        <f>IF(J123&lt;25,1,1+(J123-25)/J123)</f>
        <v>1.7619047619047619</v>
      </c>
      <c r="T123" s="16">
        <v>1</v>
      </c>
      <c r="U123" s="16">
        <f>O123*S123*T123</f>
        <v>14.095238095238095</v>
      </c>
      <c r="V123" s="16"/>
      <c r="W123" s="16"/>
      <c r="X123" s="18">
        <f>R123*S123</f>
        <v>14.095238095238095</v>
      </c>
      <c r="Y123" s="16"/>
      <c r="Z123" s="18">
        <f>U123+V123+W123+X123+Y123</f>
        <v>28.19047619047619</v>
      </c>
    </row>
    <row r="124" spans="1:27" s="3" customFormat="1" outlineLevel="1">
      <c r="A124" s="16"/>
      <c r="B124" s="16"/>
      <c r="C124" s="16"/>
      <c r="D124" s="16"/>
      <c r="E124" s="16"/>
      <c r="F124" s="16"/>
      <c r="G124" s="42" t="s">
        <v>2319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7"/>
      <c r="S124" s="18"/>
      <c r="T124" s="16"/>
      <c r="U124" s="16"/>
      <c r="V124" s="16"/>
      <c r="W124" s="16"/>
      <c r="X124" s="18"/>
      <c r="Y124" s="16"/>
      <c r="Z124" s="18">
        <f>SUBTOTAL(9,Z118:Z123)</f>
        <v>397.48411024616229</v>
      </c>
    </row>
    <row r="125" spans="1:27" s="3" customFormat="1" outlineLevel="2">
      <c r="A125" s="16" t="s">
        <v>521</v>
      </c>
      <c r="B125" s="16" t="s">
        <v>943</v>
      </c>
      <c r="C125" s="16" t="s">
        <v>1723</v>
      </c>
      <c r="D125" s="16" t="s">
        <v>1724</v>
      </c>
      <c r="E125" s="16" t="s">
        <v>1721</v>
      </c>
      <c r="F125" s="16" t="s">
        <v>45</v>
      </c>
      <c r="G125" s="16" t="s">
        <v>548</v>
      </c>
      <c r="H125" s="16" t="s">
        <v>549</v>
      </c>
      <c r="I125" s="16" t="s">
        <v>19</v>
      </c>
      <c r="J125" s="16">
        <v>24</v>
      </c>
      <c r="K125" s="16"/>
      <c r="L125" s="16"/>
      <c r="M125" s="16" t="s">
        <v>949</v>
      </c>
      <c r="N125" s="16" t="s">
        <v>61</v>
      </c>
      <c r="O125" s="16" t="s">
        <v>41</v>
      </c>
      <c r="P125" s="16" t="s">
        <v>25</v>
      </c>
      <c r="Q125" s="16" t="s">
        <v>132</v>
      </c>
      <c r="R125" s="16">
        <v>8</v>
      </c>
      <c r="S125" s="18">
        <f>IF(J125&lt;25,1,1+(J125-25)/J125)</f>
        <v>1</v>
      </c>
      <c r="T125" s="16">
        <v>1</v>
      </c>
      <c r="U125" s="16">
        <f>O125*S125*T125</f>
        <v>24</v>
      </c>
      <c r="V125" s="16"/>
      <c r="W125" s="16"/>
      <c r="X125" s="18">
        <f>R125*S125</f>
        <v>8</v>
      </c>
      <c r="Y125" s="16"/>
      <c r="Z125" s="18">
        <f>U125+V125+W125+X125+Y125</f>
        <v>32</v>
      </c>
      <c r="AA125" s="3" t="s">
        <v>1725</v>
      </c>
    </row>
    <row r="126" spans="1:27" s="3" customFormat="1" outlineLevel="2">
      <c r="A126" s="16" t="s">
        <v>42</v>
      </c>
      <c r="B126" s="16" t="s">
        <v>546</v>
      </c>
      <c r="C126" s="16" t="s">
        <v>547</v>
      </c>
      <c r="D126" s="16" t="s">
        <v>1726</v>
      </c>
      <c r="E126" s="16" t="s">
        <v>1648</v>
      </c>
      <c r="F126" s="16" t="s">
        <v>45</v>
      </c>
      <c r="G126" s="16" t="s">
        <v>548</v>
      </c>
      <c r="H126" s="16" t="s">
        <v>549</v>
      </c>
      <c r="I126" s="16" t="s">
        <v>19</v>
      </c>
      <c r="J126" s="16">
        <v>30</v>
      </c>
      <c r="K126" s="16" t="s">
        <v>550</v>
      </c>
      <c r="L126" s="16" t="s">
        <v>88</v>
      </c>
      <c r="M126" s="16" t="s">
        <v>48</v>
      </c>
      <c r="N126" s="16" t="s">
        <v>61</v>
      </c>
      <c r="O126" s="16" t="s">
        <v>61</v>
      </c>
      <c r="P126" s="16" t="s">
        <v>25</v>
      </c>
      <c r="Q126" s="16" t="s">
        <v>25</v>
      </c>
      <c r="R126" s="17">
        <v>0</v>
      </c>
      <c r="S126" s="18">
        <f>IF(J126&lt;25,1,1+(J126-25)/J126)</f>
        <v>1.1666666666666667</v>
      </c>
      <c r="T126" s="16">
        <v>2</v>
      </c>
      <c r="U126" s="16">
        <f>O126*S126*T126</f>
        <v>74.666666666666671</v>
      </c>
      <c r="V126" s="16"/>
      <c r="W126" s="16"/>
      <c r="X126" s="18"/>
      <c r="Y126" s="16"/>
      <c r="Z126" s="18">
        <f>U126+V126+W126+X126+Y126</f>
        <v>74.666666666666671</v>
      </c>
      <c r="AA126" s="2"/>
    </row>
    <row r="127" spans="1:27" s="3" customFormat="1" outlineLevel="2">
      <c r="A127" s="11"/>
      <c r="B127" s="11"/>
      <c r="C127" s="11" t="s">
        <v>1433</v>
      </c>
      <c r="D127" s="11" t="s">
        <v>1727</v>
      </c>
      <c r="E127" s="11"/>
      <c r="F127" s="11"/>
      <c r="G127" s="16" t="s">
        <v>548</v>
      </c>
      <c r="H127" s="11" t="s">
        <v>549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0"/>
      <c r="S127" s="11"/>
      <c r="T127" s="11"/>
      <c r="U127" s="11"/>
      <c r="V127" s="11"/>
      <c r="W127" s="11">
        <v>15</v>
      </c>
      <c r="X127" s="11"/>
      <c r="Y127" s="11"/>
      <c r="Z127" s="18">
        <f>U127+V127+W127+X127+Y127</f>
        <v>15</v>
      </c>
      <c r="AA127" s="33"/>
    </row>
    <row r="128" spans="1:27" s="3" customFormat="1" outlineLevel="2">
      <c r="A128" s="16" t="s">
        <v>13</v>
      </c>
      <c r="B128" s="16" t="s">
        <v>757</v>
      </c>
      <c r="C128" s="16" t="s">
        <v>1728</v>
      </c>
      <c r="D128" s="16" t="s">
        <v>1729</v>
      </c>
      <c r="E128" s="16" t="s">
        <v>1648</v>
      </c>
      <c r="F128" s="16" t="s">
        <v>16</v>
      </c>
      <c r="G128" s="16" t="s">
        <v>548</v>
      </c>
      <c r="H128" s="16" t="s">
        <v>549</v>
      </c>
      <c r="I128" s="16" t="s">
        <v>19</v>
      </c>
      <c r="J128" s="16">
        <v>25</v>
      </c>
      <c r="K128" s="16"/>
      <c r="L128" s="16"/>
      <c r="M128" s="16" t="s">
        <v>759</v>
      </c>
      <c r="N128" s="16" t="s">
        <v>22</v>
      </c>
      <c r="O128" s="16" t="s">
        <v>138</v>
      </c>
      <c r="P128" s="16" t="s">
        <v>21</v>
      </c>
      <c r="Q128" s="16" t="s">
        <v>25</v>
      </c>
      <c r="R128" s="16">
        <v>4</v>
      </c>
      <c r="S128" s="18">
        <f>IF(J128&lt;25,1,1+(J128-25)/J128)</f>
        <v>1</v>
      </c>
      <c r="T128" s="16">
        <v>1.2</v>
      </c>
      <c r="U128" s="16">
        <f>O128*S128*T128</f>
        <v>52.8</v>
      </c>
      <c r="V128" s="16"/>
      <c r="W128" s="16"/>
      <c r="X128" s="18">
        <f>R128*S128</f>
        <v>4</v>
      </c>
      <c r="Y128" s="16"/>
      <c r="Z128" s="18">
        <f>U128+V128+W128+X128+Y128</f>
        <v>56.8</v>
      </c>
      <c r="AA128" s="8" t="s">
        <v>1725</v>
      </c>
    </row>
    <row r="129" spans="1:27" s="3" customFormat="1" outlineLevel="2">
      <c r="A129" s="16" t="s">
        <v>13</v>
      </c>
      <c r="B129" s="16" t="s">
        <v>774</v>
      </c>
      <c r="C129" s="16" t="s">
        <v>775</v>
      </c>
      <c r="D129" s="16" t="s">
        <v>1666</v>
      </c>
      <c r="E129" s="16" t="s">
        <v>1648</v>
      </c>
      <c r="F129" s="16" t="s">
        <v>45</v>
      </c>
      <c r="G129" s="16" t="s">
        <v>548</v>
      </c>
      <c r="H129" s="16" t="s">
        <v>549</v>
      </c>
      <c r="I129" s="16" t="s">
        <v>19</v>
      </c>
      <c r="J129" s="16">
        <v>56</v>
      </c>
      <c r="K129" s="16" t="s">
        <v>418</v>
      </c>
      <c r="L129" s="16" t="s">
        <v>131</v>
      </c>
      <c r="M129" s="16" t="s">
        <v>73</v>
      </c>
      <c r="N129" s="16" t="s">
        <v>61</v>
      </c>
      <c r="O129" s="16" t="s">
        <v>61</v>
      </c>
      <c r="P129" s="16" t="s">
        <v>25</v>
      </c>
      <c r="Q129" s="16" t="s">
        <v>25</v>
      </c>
      <c r="R129" s="17">
        <v>0</v>
      </c>
      <c r="S129" s="18">
        <f>IF(J129&lt;25,1,1+(J129-25)/J129)</f>
        <v>1.5535714285714286</v>
      </c>
      <c r="T129" s="16">
        <v>1</v>
      </c>
      <c r="U129" s="16">
        <f>O129*S129*T129</f>
        <v>49.714285714285715</v>
      </c>
      <c r="V129" s="16"/>
      <c r="W129" s="16"/>
      <c r="X129" s="18"/>
      <c r="Y129" s="16"/>
      <c r="Z129" s="18">
        <f>U129+V129+W129+X129+Y129</f>
        <v>49.714285714285715</v>
      </c>
    </row>
    <row r="130" spans="1:27" s="3" customFormat="1" outlineLevel="2">
      <c r="A130" s="16" t="s">
        <v>521</v>
      </c>
      <c r="B130" s="16" t="s">
        <v>897</v>
      </c>
      <c r="C130" s="16" t="s">
        <v>898</v>
      </c>
      <c r="D130" s="16" t="s">
        <v>1730</v>
      </c>
      <c r="E130" s="16" t="s">
        <v>1648</v>
      </c>
      <c r="F130" s="16" t="s">
        <v>1731</v>
      </c>
      <c r="G130" s="16" t="s">
        <v>548</v>
      </c>
      <c r="H130" s="16" t="s">
        <v>1732</v>
      </c>
      <c r="I130" s="16"/>
      <c r="J130" s="16">
        <v>6</v>
      </c>
      <c r="K130" s="16"/>
      <c r="L130" s="16"/>
      <c r="M130" s="16" t="s">
        <v>903</v>
      </c>
      <c r="N130" s="16" t="s">
        <v>25</v>
      </c>
      <c r="O130" s="16" t="s">
        <v>25</v>
      </c>
      <c r="P130" s="16" t="s">
        <v>25</v>
      </c>
      <c r="Q130" s="16" t="s">
        <v>25</v>
      </c>
      <c r="R130" s="16"/>
      <c r="S130" s="18"/>
      <c r="T130" s="16"/>
      <c r="U130" s="16"/>
      <c r="V130" s="16"/>
      <c r="W130" s="16"/>
      <c r="X130" s="18">
        <f>0.3*14*J130</f>
        <v>25.200000000000003</v>
      </c>
      <c r="Y130" s="16"/>
      <c r="Z130" s="18">
        <f>U130+V130+W130+X130+Y130</f>
        <v>25.200000000000003</v>
      </c>
      <c r="AA130" s="32"/>
    </row>
    <row r="131" spans="1:27" s="3" customFormat="1" outlineLevel="2">
      <c r="A131" s="21"/>
      <c r="B131" s="21"/>
      <c r="C131" s="21"/>
      <c r="D131" s="16" t="s">
        <v>1705</v>
      </c>
      <c r="E131" s="21"/>
      <c r="F131" s="21"/>
      <c r="G131" s="16" t="s">
        <v>548</v>
      </c>
      <c r="H131" s="34" t="s">
        <v>1534</v>
      </c>
      <c r="I131" s="34"/>
      <c r="J131" s="34">
        <v>4</v>
      </c>
      <c r="K131" s="21"/>
      <c r="L131" s="21"/>
      <c r="M131" s="21"/>
      <c r="N131" s="21"/>
      <c r="O131" s="21"/>
      <c r="P131" s="21"/>
      <c r="Q131" s="21"/>
      <c r="R131" s="21"/>
      <c r="S131" s="35"/>
      <c r="T131" s="17"/>
      <c r="U131" s="16"/>
      <c r="V131" s="17">
        <f>J131*14</f>
        <v>56</v>
      </c>
      <c r="W131" s="17"/>
      <c r="X131" s="23"/>
      <c r="Y131" s="17"/>
      <c r="Z131" s="18">
        <f>U131+V131+W131+X131+Y131</f>
        <v>56</v>
      </c>
    </row>
    <row r="132" spans="1:27" s="3" customFormat="1" outlineLevel="2">
      <c r="A132" s="21"/>
      <c r="B132" s="21"/>
      <c r="C132" s="21"/>
      <c r="D132" s="16" t="s">
        <v>1650</v>
      </c>
      <c r="E132" s="21"/>
      <c r="F132" s="21"/>
      <c r="G132" s="16" t="s">
        <v>548</v>
      </c>
      <c r="H132" s="21" t="s">
        <v>1534</v>
      </c>
      <c r="I132" s="21"/>
      <c r="J132" s="21">
        <v>9</v>
      </c>
      <c r="K132" s="21"/>
      <c r="L132" s="21"/>
      <c r="M132" s="21"/>
      <c r="N132" s="21"/>
      <c r="O132" s="21"/>
      <c r="P132" s="21"/>
      <c r="Q132" s="21"/>
      <c r="R132" s="21"/>
      <c r="S132" s="35"/>
      <c r="T132" s="17"/>
      <c r="U132" s="17"/>
      <c r="V132" s="17"/>
      <c r="W132" s="17"/>
      <c r="X132" s="23"/>
      <c r="Y132" s="17">
        <f>2*J132</f>
        <v>18</v>
      </c>
      <c r="Z132" s="18">
        <f>U132+V132+W132+X132+Y132</f>
        <v>18</v>
      </c>
      <c r="AA132" s="33"/>
    </row>
    <row r="133" spans="1:27" s="3" customFormat="1" outlineLevel="1">
      <c r="A133" s="21"/>
      <c r="B133" s="21"/>
      <c r="C133" s="21"/>
      <c r="D133" s="16"/>
      <c r="E133" s="21"/>
      <c r="F133" s="21"/>
      <c r="G133" s="42" t="s">
        <v>2320</v>
      </c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35"/>
      <c r="T133" s="17"/>
      <c r="U133" s="17"/>
      <c r="V133" s="17"/>
      <c r="W133" s="17"/>
      <c r="X133" s="23"/>
      <c r="Y133" s="17"/>
      <c r="Z133" s="18">
        <f>SUBTOTAL(9,Z125:Z132)</f>
        <v>327.38095238095241</v>
      </c>
      <c r="AA133" s="33"/>
    </row>
    <row r="134" spans="1:27" s="3" customFormat="1" outlineLevel="2">
      <c r="A134" s="16" t="s">
        <v>521</v>
      </c>
      <c r="B134" s="16" t="s">
        <v>57</v>
      </c>
      <c r="C134" s="16" t="s">
        <v>58</v>
      </c>
      <c r="D134" s="16" t="s">
        <v>1651</v>
      </c>
      <c r="E134" s="16" t="s">
        <v>1652</v>
      </c>
      <c r="F134" s="16" t="s">
        <v>45</v>
      </c>
      <c r="G134" s="16" t="s">
        <v>941</v>
      </c>
      <c r="H134" s="16" t="s">
        <v>942</v>
      </c>
      <c r="I134" s="16" t="s">
        <v>102</v>
      </c>
      <c r="J134" s="16">
        <v>45</v>
      </c>
      <c r="K134" s="16" t="s">
        <v>939</v>
      </c>
      <c r="L134" s="16" t="s">
        <v>135</v>
      </c>
      <c r="M134" s="16" t="s">
        <v>907</v>
      </c>
      <c r="N134" s="16" t="s">
        <v>61</v>
      </c>
      <c r="O134" s="16" t="s">
        <v>61</v>
      </c>
      <c r="P134" s="16" t="s">
        <v>25</v>
      </c>
      <c r="Q134" s="16" t="s">
        <v>25</v>
      </c>
      <c r="R134" s="17">
        <v>0</v>
      </c>
      <c r="S134" s="18">
        <f>IF(J134&lt;25,1,1+(J134-25)/J134)</f>
        <v>1.4444444444444444</v>
      </c>
      <c r="T134" s="16">
        <v>1</v>
      </c>
      <c r="U134" s="16">
        <f>O134*S134*T134</f>
        <v>46.222222222222221</v>
      </c>
      <c r="V134" s="16"/>
      <c r="W134" s="16"/>
      <c r="X134" s="18"/>
      <c r="Y134" s="16"/>
      <c r="Z134" s="18">
        <f>U134+V134+W134+X134+Y134</f>
        <v>46.222222222222221</v>
      </c>
    </row>
    <row r="135" spans="1:27" s="3" customFormat="1" outlineLevel="2">
      <c r="A135" s="16">
        <v>2015</v>
      </c>
      <c r="B135" s="16" t="s">
        <v>856</v>
      </c>
      <c r="C135" s="16" t="s">
        <v>857</v>
      </c>
      <c r="D135" s="16" t="s">
        <v>1733</v>
      </c>
      <c r="E135" s="16" t="s">
        <v>1734</v>
      </c>
      <c r="F135" s="16" t="s">
        <v>99</v>
      </c>
      <c r="G135" s="24" t="s">
        <v>1735</v>
      </c>
      <c r="H135" s="16" t="s">
        <v>1736</v>
      </c>
      <c r="I135" s="16"/>
      <c r="J135" s="16">
        <v>82</v>
      </c>
      <c r="K135" s="16" t="s">
        <v>265</v>
      </c>
      <c r="L135" s="16" t="s">
        <v>305</v>
      </c>
      <c r="M135" s="16" t="s">
        <v>267</v>
      </c>
      <c r="N135" s="16" t="s">
        <v>56</v>
      </c>
      <c r="O135" s="16" t="s">
        <v>56</v>
      </c>
      <c r="P135" s="16" t="s">
        <v>25</v>
      </c>
      <c r="Q135" s="16" t="s">
        <v>25</v>
      </c>
      <c r="R135" s="17">
        <v>0</v>
      </c>
      <c r="S135" s="18">
        <f>IF(J135&lt;25,1,1+(J135-25)/J135)</f>
        <v>1.6951219512195121</v>
      </c>
      <c r="T135" s="16">
        <v>1</v>
      </c>
      <c r="U135" s="16">
        <f>O135*S135*T135*2/16</f>
        <v>3.3902439024390243</v>
      </c>
      <c r="V135" s="16"/>
      <c r="W135" s="16"/>
      <c r="X135" s="18"/>
      <c r="Y135" s="16"/>
      <c r="Z135" s="18">
        <f>U135+V135+W135+X135+Y135</f>
        <v>3.3902439024390243</v>
      </c>
    </row>
    <row r="136" spans="1:27" s="3" customFormat="1" outlineLevel="2">
      <c r="A136" s="21"/>
      <c r="B136" s="21"/>
      <c r="C136" s="21"/>
      <c r="D136" s="16" t="s">
        <v>1705</v>
      </c>
      <c r="E136" s="21"/>
      <c r="F136" s="21"/>
      <c r="G136" s="16" t="s">
        <v>941</v>
      </c>
      <c r="H136" s="34" t="s">
        <v>1600</v>
      </c>
      <c r="I136" s="34"/>
      <c r="J136" s="34">
        <v>6</v>
      </c>
      <c r="K136" s="21"/>
      <c r="L136" s="21"/>
      <c r="M136" s="21"/>
      <c r="N136" s="21"/>
      <c r="O136" s="21"/>
      <c r="P136" s="21"/>
      <c r="Q136" s="21"/>
      <c r="R136" s="21"/>
      <c r="S136" s="35"/>
      <c r="T136" s="17"/>
      <c r="U136" s="16"/>
      <c r="V136" s="17">
        <f>J136*14</f>
        <v>84</v>
      </c>
      <c r="W136" s="17"/>
      <c r="X136" s="23"/>
      <c r="Y136" s="17"/>
      <c r="Z136" s="18">
        <f>U136+V136+W136+X136+Y136</f>
        <v>84</v>
      </c>
    </row>
    <row r="137" spans="1:27" s="3" customFormat="1" outlineLevel="2">
      <c r="A137" s="21"/>
      <c r="B137" s="21"/>
      <c r="C137" s="21"/>
      <c r="D137" s="16" t="s">
        <v>1706</v>
      </c>
      <c r="E137" s="21"/>
      <c r="F137" s="21"/>
      <c r="G137" s="16" t="s">
        <v>941</v>
      </c>
      <c r="H137" s="21" t="s">
        <v>1600</v>
      </c>
      <c r="I137" s="21"/>
      <c r="J137" s="21">
        <v>11</v>
      </c>
      <c r="K137" s="21"/>
      <c r="L137" s="21"/>
      <c r="M137" s="21"/>
      <c r="N137" s="21"/>
      <c r="O137" s="21"/>
      <c r="P137" s="21"/>
      <c r="Q137" s="21"/>
      <c r="R137" s="21"/>
      <c r="S137" s="35"/>
      <c r="T137" s="17"/>
      <c r="U137" s="17"/>
      <c r="V137" s="17"/>
      <c r="W137" s="17"/>
      <c r="X137" s="23"/>
      <c r="Y137" s="17">
        <f>2*J137</f>
        <v>22</v>
      </c>
      <c r="Z137" s="18">
        <f>U137+V137+W137+X137+Y137</f>
        <v>22</v>
      </c>
      <c r="AA137" s="33"/>
    </row>
    <row r="138" spans="1:27" s="3" customFormat="1" outlineLevel="1">
      <c r="A138" s="21"/>
      <c r="B138" s="21"/>
      <c r="C138" s="21"/>
      <c r="D138" s="16"/>
      <c r="E138" s="21"/>
      <c r="F138" s="21"/>
      <c r="G138" s="42" t="s">
        <v>2321</v>
      </c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35"/>
      <c r="T138" s="17"/>
      <c r="U138" s="17"/>
      <c r="V138" s="17"/>
      <c r="W138" s="17"/>
      <c r="X138" s="23"/>
      <c r="Y138" s="17"/>
      <c r="Z138" s="18">
        <f>SUBTOTAL(9,Z134:Z137)</f>
        <v>155.61246612466124</v>
      </c>
      <c r="AA138" s="33"/>
    </row>
    <row r="139" spans="1:27" s="3" customFormat="1" outlineLevel="2">
      <c r="A139" s="16" t="s">
        <v>13</v>
      </c>
      <c r="B139" s="16" t="s">
        <v>1272</v>
      </c>
      <c r="C139" s="16" t="s">
        <v>1273</v>
      </c>
      <c r="D139" s="16" t="s">
        <v>1655</v>
      </c>
      <c r="E139" s="16" t="s">
        <v>1656</v>
      </c>
      <c r="F139" s="16" t="s">
        <v>33</v>
      </c>
      <c r="G139" s="16" t="s">
        <v>1276</v>
      </c>
      <c r="H139" s="16" t="s">
        <v>1277</v>
      </c>
      <c r="I139" s="16" t="s">
        <v>54</v>
      </c>
      <c r="J139" s="16">
        <v>50</v>
      </c>
      <c r="K139" s="16" t="s">
        <v>1039</v>
      </c>
      <c r="L139" s="16" t="s">
        <v>1278</v>
      </c>
      <c r="M139" s="16" t="s">
        <v>1201</v>
      </c>
      <c r="N139" s="16" t="s">
        <v>39</v>
      </c>
      <c r="O139" s="16" t="s">
        <v>22</v>
      </c>
      <c r="P139" s="16" t="s">
        <v>25</v>
      </c>
      <c r="Q139" s="16" t="s">
        <v>56</v>
      </c>
      <c r="R139" s="17">
        <v>16</v>
      </c>
      <c r="S139" s="18">
        <f>IF(J139&lt;25,1,1+(J139-25)/J139)</f>
        <v>1.5</v>
      </c>
      <c r="T139" s="16">
        <v>1</v>
      </c>
      <c r="U139" s="16">
        <f>O139*S139*T139</f>
        <v>72</v>
      </c>
      <c r="V139" s="16"/>
      <c r="W139" s="16"/>
      <c r="X139" s="18">
        <f>R139*S139</f>
        <v>24</v>
      </c>
      <c r="Y139" s="16"/>
      <c r="Z139" s="18">
        <f>U139+V139+W139+X139+Y139</f>
        <v>96</v>
      </c>
    </row>
    <row r="140" spans="1:27" s="3" customFormat="1" outlineLevel="2">
      <c r="A140" s="16" t="s">
        <v>13</v>
      </c>
      <c r="B140" s="16" t="s">
        <v>1279</v>
      </c>
      <c r="C140" s="16" t="s">
        <v>1280</v>
      </c>
      <c r="D140" s="16" t="s">
        <v>1659</v>
      </c>
      <c r="E140" s="16" t="s">
        <v>1658</v>
      </c>
      <c r="F140" s="16" t="s">
        <v>16</v>
      </c>
      <c r="G140" s="16" t="s">
        <v>1276</v>
      </c>
      <c r="H140" s="16" t="s">
        <v>1277</v>
      </c>
      <c r="I140" s="16" t="s">
        <v>54</v>
      </c>
      <c r="J140" s="16">
        <v>74</v>
      </c>
      <c r="K140" s="16" t="s">
        <v>1014</v>
      </c>
      <c r="L140" s="16" t="s">
        <v>1281</v>
      </c>
      <c r="M140" s="16" t="s">
        <v>1282</v>
      </c>
      <c r="N140" s="16" t="s">
        <v>22</v>
      </c>
      <c r="O140" s="16" t="s">
        <v>1283</v>
      </c>
      <c r="P140" s="16" t="s">
        <v>25</v>
      </c>
      <c r="Q140" s="16" t="s">
        <v>69</v>
      </c>
      <c r="R140" s="17">
        <v>12</v>
      </c>
      <c r="S140" s="18">
        <f>IF(J140&lt;25,1,1+(J140-25)/J140)</f>
        <v>1.6621621621621623</v>
      </c>
      <c r="T140" s="16">
        <v>1</v>
      </c>
      <c r="U140" s="16">
        <f>O140*S140*T140</f>
        <v>59.837837837837839</v>
      </c>
      <c r="V140" s="16"/>
      <c r="W140" s="16"/>
      <c r="X140" s="18">
        <f>R140*S140</f>
        <v>19.945945945945947</v>
      </c>
      <c r="Y140" s="16"/>
      <c r="Z140" s="18">
        <f>U140+V140+W140+X140+Y140</f>
        <v>79.78378378378379</v>
      </c>
    </row>
    <row r="141" spans="1:27" s="3" customFormat="1" outlineLevel="2">
      <c r="A141" s="16" t="s">
        <v>13</v>
      </c>
      <c r="B141" s="16" t="s">
        <v>1279</v>
      </c>
      <c r="C141" s="16" t="s">
        <v>1280</v>
      </c>
      <c r="D141" s="16" t="s">
        <v>1659</v>
      </c>
      <c r="E141" s="16" t="s">
        <v>1658</v>
      </c>
      <c r="F141" s="16" t="s">
        <v>16</v>
      </c>
      <c r="G141" s="16" t="s">
        <v>1276</v>
      </c>
      <c r="H141" s="16" t="s">
        <v>1277</v>
      </c>
      <c r="I141" s="16" t="s">
        <v>54</v>
      </c>
      <c r="J141" s="16">
        <v>90</v>
      </c>
      <c r="K141" s="16" t="s">
        <v>972</v>
      </c>
      <c r="L141" s="16" t="s">
        <v>1073</v>
      </c>
      <c r="M141" s="16" t="s">
        <v>1284</v>
      </c>
      <c r="N141" s="16" t="s">
        <v>22</v>
      </c>
      <c r="O141" s="16" t="s">
        <v>1283</v>
      </c>
      <c r="P141" s="16" t="s">
        <v>25</v>
      </c>
      <c r="Q141" s="16" t="s">
        <v>69</v>
      </c>
      <c r="R141" s="17">
        <v>12</v>
      </c>
      <c r="S141" s="18">
        <f>IF(J141&lt;25,1,1+(J141-25)/J141)</f>
        <v>1.7222222222222223</v>
      </c>
      <c r="T141" s="16">
        <v>1</v>
      </c>
      <c r="U141" s="16">
        <f>O141*S141*T141</f>
        <v>62</v>
      </c>
      <c r="V141" s="16"/>
      <c r="W141" s="16"/>
      <c r="X141" s="18">
        <f>R141*S141</f>
        <v>20.666666666666668</v>
      </c>
      <c r="Y141" s="16"/>
      <c r="Z141" s="18">
        <f>U141+V141+W141+X141+Y141</f>
        <v>82.666666666666671</v>
      </c>
    </row>
    <row r="142" spans="1:27" s="3" customFormat="1" outlineLevel="2">
      <c r="A142" s="16" t="s">
        <v>13</v>
      </c>
      <c r="B142" s="16" t="s">
        <v>1285</v>
      </c>
      <c r="C142" s="16" t="s">
        <v>1286</v>
      </c>
      <c r="D142" s="16" t="s">
        <v>1657</v>
      </c>
      <c r="E142" s="16" t="s">
        <v>1658</v>
      </c>
      <c r="F142" s="16" t="s">
        <v>45</v>
      </c>
      <c r="G142" s="16" t="s">
        <v>1276</v>
      </c>
      <c r="H142" s="16" t="s">
        <v>1277</v>
      </c>
      <c r="I142" s="16" t="s">
        <v>54</v>
      </c>
      <c r="J142" s="16">
        <v>48</v>
      </c>
      <c r="K142" s="16" t="s">
        <v>1045</v>
      </c>
      <c r="L142" s="16" t="s">
        <v>1287</v>
      </c>
      <c r="M142" s="16" t="s">
        <v>1034</v>
      </c>
      <c r="N142" s="16" t="s">
        <v>25</v>
      </c>
      <c r="O142" s="16" t="s">
        <v>25</v>
      </c>
      <c r="P142" s="16" t="s">
        <v>25</v>
      </c>
      <c r="Q142" s="16" t="s">
        <v>25</v>
      </c>
      <c r="R142" s="17"/>
      <c r="S142" s="18">
        <f>IF(J142&lt;25,1,1+(J142-25)/J142)</f>
        <v>1.4791666666666667</v>
      </c>
      <c r="T142" s="16"/>
      <c r="U142" s="16"/>
      <c r="V142" s="16"/>
      <c r="W142" s="16"/>
      <c r="X142" s="18">
        <f>32*S142*F142</f>
        <v>94.666666666666671</v>
      </c>
      <c r="Y142" s="16"/>
      <c r="Z142" s="18">
        <f>U142+V142+W142+X142+Y142</f>
        <v>94.666666666666671</v>
      </c>
      <c r="AA142" s="33"/>
    </row>
    <row r="143" spans="1:27" s="3" customFormat="1" outlineLevel="2">
      <c r="A143" s="16" t="s">
        <v>521</v>
      </c>
      <c r="B143" s="16" t="s">
        <v>897</v>
      </c>
      <c r="C143" s="16" t="s">
        <v>898</v>
      </c>
      <c r="D143" s="16" t="s">
        <v>1660</v>
      </c>
      <c r="E143" s="16" t="s">
        <v>1661</v>
      </c>
      <c r="F143" s="16" t="s">
        <v>1662</v>
      </c>
      <c r="G143" s="16" t="s">
        <v>1276</v>
      </c>
      <c r="H143" s="16" t="s">
        <v>1737</v>
      </c>
      <c r="I143" s="16"/>
      <c r="J143" s="16">
        <v>5</v>
      </c>
      <c r="K143" s="16"/>
      <c r="L143" s="16"/>
      <c r="M143" s="16"/>
      <c r="N143" s="16"/>
      <c r="O143" s="16"/>
      <c r="P143" s="16"/>
      <c r="Q143" s="16"/>
      <c r="R143" s="16"/>
      <c r="S143" s="18"/>
      <c r="T143" s="16"/>
      <c r="U143" s="16"/>
      <c r="V143" s="16"/>
      <c r="W143" s="16"/>
      <c r="X143" s="18">
        <f>0.3*14*J143</f>
        <v>21</v>
      </c>
      <c r="Y143" s="16"/>
      <c r="Z143" s="18">
        <f>U143+V143+W143+X143+Y143</f>
        <v>21</v>
      </c>
      <c r="AA143" s="32"/>
    </row>
    <row r="144" spans="1:27" s="3" customFormat="1" outlineLevel="2">
      <c r="A144" s="21"/>
      <c r="B144" s="21"/>
      <c r="C144" s="21"/>
      <c r="D144" s="16" t="s">
        <v>1705</v>
      </c>
      <c r="E144" s="21"/>
      <c r="F144" s="21"/>
      <c r="G144" s="16" t="s">
        <v>1276</v>
      </c>
      <c r="H144" s="34" t="s">
        <v>1491</v>
      </c>
      <c r="I144" s="34"/>
      <c r="J144" s="34">
        <v>5</v>
      </c>
      <c r="K144" s="21"/>
      <c r="L144" s="21"/>
      <c r="M144" s="21"/>
      <c r="N144" s="21"/>
      <c r="O144" s="21"/>
      <c r="P144" s="21"/>
      <c r="Q144" s="21"/>
      <c r="R144" s="21"/>
      <c r="S144" s="35"/>
      <c r="T144" s="17"/>
      <c r="U144" s="16"/>
      <c r="V144" s="17">
        <f>J144*14</f>
        <v>70</v>
      </c>
      <c r="W144" s="17"/>
      <c r="X144" s="23"/>
      <c r="Y144" s="17"/>
      <c r="Z144" s="18">
        <f>U144+V144+W144+X144+Y144</f>
        <v>70</v>
      </c>
    </row>
    <row r="145" spans="1:27" s="3" customFormat="1" outlineLevel="2">
      <c r="A145" s="21"/>
      <c r="B145" s="21"/>
      <c r="C145" s="21"/>
      <c r="D145" s="16" t="s">
        <v>1706</v>
      </c>
      <c r="E145" s="21"/>
      <c r="F145" s="21"/>
      <c r="G145" s="16" t="s">
        <v>1276</v>
      </c>
      <c r="H145" s="21" t="s">
        <v>1491</v>
      </c>
      <c r="I145" s="21"/>
      <c r="J145" s="21">
        <v>5</v>
      </c>
      <c r="K145" s="21"/>
      <c r="L145" s="21"/>
      <c r="M145" s="21"/>
      <c r="N145" s="21"/>
      <c r="O145" s="21"/>
      <c r="P145" s="21"/>
      <c r="Q145" s="21"/>
      <c r="R145" s="21"/>
      <c r="S145" s="35"/>
      <c r="T145" s="17"/>
      <c r="U145" s="17"/>
      <c r="V145" s="17"/>
      <c r="W145" s="17"/>
      <c r="X145" s="23"/>
      <c r="Y145" s="17">
        <f>2*J145</f>
        <v>10</v>
      </c>
      <c r="Z145" s="18">
        <f>U145+V145+W145+X145+Y145</f>
        <v>10</v>
      </c>
      <c r="AA145" s="33"/>
    </row>
    <row r="146" spans="1:27" s="3" customFormat="1" outlineLevel="1">
      <c r="A146" s="21"/>
      <c r="B146" s="21"/>
      <c r="C146" s="21"/>
      <c r="D146" s="16"/>
      <c r="E146" s="21"/>
      <c r="F146" s="21"/>
      <c r="G146" s="42" t="s">
        <v>2322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35"/>
      <c r="T146" s="17"/>
      <c r="U146" s="17"/>
      <c r="V146" s="17"/>
      <c r="W146" s="17"/>
      <c r="X146" s="23"/>
      <c r="Y146" s="17"/>
      <c r="Z146" s="18">
        <f>SUBTOTAL(9,Z139:Z145)</f>
        <v>454.11711711711717</v>
      </c>
      <c r="AA146" s="33"/>
    </row>
    <row r="147" spans="1:27" s="3" customFormat="1" outlineLevel="2">
      <c r="A147" s="16" t="s">
        <v>521</v>
      </c>
      <c r="B147" s="16" t="s">
        <v>921</v>
      </c>
      <c r="C147" s="16" t="s">
        <v>922</v>
      </c>
      <c r="D147" s="16" t="s">
        <v>1655</v>
      </c>
      <c r="E147" s="16" t="s">
        <v>1656</v>
      </c>
      <c r="F147" s="16" t="s">
        <v>45</v>
      </c>
      <c r="G147" s="16" t="s">
        <v>923</v>
      </c>
      <c r="H147" s="16" t="s">
        <v>1738</v>
      </c>
      <c r="I147" s="16" t="s">
        <v>924</v>
      </c>
      <c r="J147" s="16">
        <v>36</v>
      </c>
      <c r="K147" s="16" t="s">
        <v>925</v>
      </c>
      <c r="L147" s="16" t="s">
        <v>545</v>
      </c>
      <c r="M147" s="16" t="s">
        <v>905</v>
      </c>
      <c r="N147" s="16" t="s">
        <v>61</v>
      </c>
      <c r="O147" s="16" t="s">
        <v>41</v>
      </c>
      <c r="P147" s="16" t="s">
        <v>132</v>
      </c>
      <c r="Q147" s="16" t="s">
        <v>25</v>
      </c>
      <c r="R147" s="17">
        <v>8</v>
      </c>
      <c r="S147" s="18">
        <f>IF(J147&lt;25,1,1+(J147-25)/J147)</f>
        <v>1.3055555555555556</v>
      </c>
      <c r="T147" s="16">
        <v>1</v>
      </c>
      <c r="U147" s="16">
        <f>O147*S147*T147</f>
        <v>31.333333333333336</v>
      </c>
      <c r="V147" s="16"/>
      <c r="W147" s="16"/>
      <c r="X147" s="18">
        <f>R147*S147</f>
        <v>10.444444444444445</v>
      </c>
      <c r="Y147" s="16"/>
      <c r="Z147" s="18">
        <f>U147+V147+W147+X147+Y147</f>
        <v>41.777777777777779</v>
      </c>
    </row>
    <row r="148" spans="1:27" s="3" customFormat="1" outlineLevel="2">
      <c r="A148" s="16" t="s">
        <v>13</v>
      </c>
      <c r="B148" s="16" t="s">
        <v>1030</v>
      </c>
      <c r="C148" s="16" t="s">
        <v>1031</v>
      </c>
      <c r="D148" s="16" t="s">
        <v>1666</v>
      </c>
      <c r="E148" s="16" t="s">
        <v>1667</v>
      </c>
      <c r="F148" s="16" t="s">
        <v>33</v>
      </c>
      <c r="G148" s="16" t="s">
        <v>923</v>
      </c>
      <c r="H148" s="16" t="s">
        <v>1738</v>
      </c>
      <c r="I148" s="16" t="s">
        <v>840</v>
      </c>
      <c r="J148" s="16">
        <v>81</v>
      </c>
      <c r="K148" s="16" t="s">
        <v>1041</v>
      </c>
      <c r="L148" s="16" t="s">
        <v>127</v>
      </c>
      <c r="M148" s="16" t="s">
        <v>1034</v>
      </c>
      <c r="N148" s="16" t="s">
        <v>39</v>
      </c>
      <c r="O148" s="16" t="s">
        <v>39</v>
      </c>
      <c r="P148" s="16" t="s">
        <v>25</v>
      </c>
      <c r="Q148" s="16" t="s">
        <v>25</v>
      </c>
      <c r="R148" s="17">
        <v>0</v>
      </c>
      <c r="S148" s="18">
        <f>IF(J148&lt;25,1,1+(J148-25)/J148)</f>
        <v>1.691358024691358</v>
      </c>
      <c r="T148" s="16">
        <v>1</v>
      </c>
      <c r="U148" s="16">
        <f>O148*S148*T148</f>
        <v>108.24691358024691</v>
      </c>
      <c r="V148" s="16"/>
      <c r="W148" s="16"/>
      <c r="X148" s="18"/>
      <c r="Y148" s="16"/>
      <c r="Z148" s="18">
        <f>U148+V148+W148+X148+Y148</f>
        <v>108.24691358024691</v>
      </c>
    </row>
    <row r="149" spans="1:27" s="3" customFormat="1" outlineLevel="2">
      <c r="A149" s="16" t="s">
        <v>13</v>
      </c>
      <c r="B149" s="16" t="s">
        <v>1048</v>
      </c>
      <c r="C149" s="16" t="s">
        <v>1049</v>
      </c>
      <c r="D149" s="16" t="s">
        <v>1684</v>
      </c>
      <c r="E149" s="16" t="s">
        <v>1667</v>
      </c>
      <c r="F149" s="16" t="s">
        <v>51</v>
      </c>
      <c r="G149" s="16" t="s">
        <v>923</v>
      </c>
      <c r="H149" s="16" t="s">
        <v>1739</v>
      </c>
      <c r="I149" s="16" t="s">
        <v>840</v>
      </c>
      <c r="J149" s="16">
        <v>80</v>
      </c>
      <c r="K149" s="16"/>
      <c r="L149" s="16"/>
      <c r="M149" s="16" t="s">
        <v>1034</v>
      </c>
      <c r="N149" s="16" t="s">
        <v>56</v>
      </c>
      <c r="O149" s="16" t="s">
        <v>25</v>
      </c>
      <c r="P149" s="16" t="s">
        <v>56</v>
      </c>
      <c r="Q149" s="16" t="s">
        <v>25</v>
      </c>
      <c r="R149" s="17">
        <f>P149+Q149</f>
        <v>16</v>
      </c>
      <c r="S149" s="18">
        <v>1</v>
      </c>
      <c r="T149" s="16"/>
      <c r="U149" s="16"/>
      <c r="V149" s="16"/>
      <c r="W149" s="16"/>
      <c r="X149" s="18">
        <v>64</v>
      </c>
      <c r="Y149" s="16"/>
      <c r="Z149" s="18">
        <f>U149+V149+W149+X149+Y149</f>
        <v>64</v>
      </c>
      <c r="AA149" s="2"/>
    </row>
    <row r="150" spans="1:27" s="3" customFormat="1" outlineLevel="2">
      <c r="A150" s="11"/>
      <c r="B150" s="11"/>
      <c r="C150" s="11" t="s">
        <v>1740</v>
      </c>
      <c r="D150" s="11" t="s">
        <v>1741</v>
      </c>
      <c r="E150" s="11"/>
      <c r="F150" s="11"/>
      <c r="G150" s="16" t="s">
        <v>923</v>
      </c>
      <c r="H150" s="11" t="s">
        <v>1742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0"/>
      <c r="S150" s="11"/>
      <c r="T150" s="11"/>
      <c r="U150" s="11"/>
      <c r="V150" s="11"/>
      <c r="W150" s="11">
        <v>15</v>
      </c>
      <c r="X150" s="11"/>
      <c r="Y150" s="11"/>
      <c r="Z150" s="18">
        <f>U150+V150+W150+X150+Y150</f>
        <v>15</v>
      </c>
      <c r="AA150" s="33"/>
    </row>
    <row r="151" spans="1:27" s="3" customFormat="1" outlineLevel="2">
      <c r="A151" s="11"/>
      <c r="B151" s="11"/>
      <c r="C151" s="11" t="s">
        <v>1743</v>
      </c>
      <c r="D151" s="11" t="s">
        <v>1741</v>
      </c>
      <c r="E151" s="11"/>
      <c r="F151" s="11"/>
      <c r="G151" s="16" t="s">
        <v>923</v>
      </c>
      <c r="H151" s="11" t="s">
        <v>1742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0"/>
      <c r="S151" s="11"/>
      <c r="T151" s="11"/>
      <c r="U151" s="11"/>
      <c r="V151" s="11"/>
      <c r="W151" s="11">
        <v>15</v>
      </c>
      <c r="X151" s="11"/>
      <c r="Y151" s="11"/>
      <c r="Z151" s="18">
        <f>U151+V151+W151+X151+Y151</f>
        <v>15</v>
      </c>
      <c r="AA151" s="33"/>
    </row>
    <row r="152" spans="1:27" s="3" customFormat="1" outlineLevel="2">
      <c r="A152" s="21"/>
      <c r="B152" s="21"/>
      <c r="C152" s="21"/>
      <c r="D152" s="16" t="s">
        <v>1685</v>
      </c>
      <c r="E152" s="21"/>
      <c r="F152" s="21"/>
      <c r="G152" s="16" t="s">
        <v>923</v>
      </c>
      <c r="H152" s="34" t="s">
        <v>1617</v>
      </c>
      <c r="I152" s="34"/>
      <c r="J152" s="34">
        <v>4</v>
      </c>
      <c r="K152" s="21"/>
      <c r="L152" s="21"/>
      <c r="M152" s="21"/>
      <c r="N152" s="21"/>
      <c r="O152" s="21"/>
      <c r="P152" s="21"/>
      <c r="Q152" s="21"/>
      <c r="R152" s="21"/>
      <c r="S152" s="35"/>
      <c r="T152" s="17"/>
      <c r="U152" s="16"/>
      <c r="V152" s="17">
        <f>J152*14</f>
        <v>56</v>
      </c>
      <c r="W152" s="17"/>
      <c r="X152" s="23"/>
      <c r="Y152" s="17"/>
      <c r="Z152" s="18">
        <f>U152+V152+W152+X152+Y152</f>
        <v>56</v>
      </c>
    </row>
    <row r="153" spans="1:27" s="3" customFormat="1" outlineLevel="2">
      <c r="A153" s="21"/>
      <c r="B153" s="21"/>
      <c r="C153" s="21"/>
      <c r="D153" s="16" t="s">
        <v>1744</v>
      </c>
      <c r="E153" s="21"/>
      <c r="F153" s="21"/>
      <c r="G153" s="16" t="s">
        <v>923</v>
      </c>
      <c r="H153" s="21" t="s">
        <v>1617</v>
      </c>
      <c r="I153" s="21"/>
      <c r="J153" s="21">
        <v>12</v>
      </c>
      <c r="K153" s="21"/>
      <c r="L153" s="21"/>
      <c r="M153" s="21"/>
      <c r="N153" s="21"/>
      <c r="O153" s="21"/>
      <c r="P153" s="21"/>
      <c r="Q153" s="21"/>
      <c r="R153" s="21"/>
      <c r="S153" s="35"/>
      <c r="T153" s="17"/>
      <c r="U153" s="17"/>
      <c r="V153" s="17"/>
      <c r="W153" s="17"/>
      <c r="X153" s="23"/>
      <c r="Y153" s="17">
        <f>2*J153</f>
        <v>24</v>
      </c>
      <c r="Z153" s="18">
        <f>U153+V153+W153+X153+Y153</f>
        <v>24</v>
      </c>
      <c r="AA153" s="33"/>
    </row>
    <row r="154" spans="1:27" s="3" customFormat="1" outlineLevel="1">
      <c r="A154" s="21"/>
      <c r="B154" s="21"/>
      <c r="C154" s="21"/>
      <c r="D154" s="16"/>
      <c r="E154" s="21"/>
      <c r="F154" s="21"/>
      <c r="G154" s="42" t="s">
        <v>2323</v>
      </c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35"/>
      <c r="T154" s="17"/>
      <c r="U154" s="17"/>
      <c r="V154" s="17"/>
      <c r="W154" s="17"/>
      <c r="X154" s="23"/>
      <c r="Y154" s="17"/>
      <c r="Z154" s="18">
        <f>SUBTOTAL(9,Z147:Z153)</f>
        <v>324.02469135802471</v>
      </c>
      <c r="AA154" s="33"/>
    </row>
    <row r="155" spans="1:27" s="3" customFormat="1" ht="27" outlineLevel="2">
      <c r="A155" s="11"/>
      <c r="B155" s="11"/>
      <c r="C155" s="11" t="s">
        <v>1745</v>
      </c>
      <c r="D155" s="11" t="s">
        <v>1741</v>
      </c>
      <c r="E155" s="11"/>
      <c r="F155" s="11"/>
      <c r="G155" s="26" t="s">
        <v>1746</v>
      </c>
      <c r="H155" s="11" t="s">
        <v>1747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0"/>
      <c r="S155" s="11"/>
      <c r="T155" s="11"/>
      <c r="U155" s="11"/>
      <c r="V155" s="11"/>
      <c r="W155" s="11">
        <v>15</v>
      </c>
      <c r="X155" s="11"/>
      <c r="Y155" s="11"/>
      <c r="Z155" s="18">
        <f>U155+V155+W155+X155+Y155</f>
        <v>15</v>
      </c>
      <c r="AA155" s="33"/>
    </row>
    <row r="156" spans="1:27" s="3" customFormat="1" ht="27" outlineLevel="1">
      <c r="A156" s="11"/>
      <c r="B156" s="11"/>
      <c r="C156" s="11"/>
      <c r="D156" s="11"/>
      <c r="E156" s="11"/>
      <c r="F156" s="11"/>
      <c r="G156" s="45" t="s">
        <v>2324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0"/>
      <c r="S156" s="11"/>
      <c r="T156" s="11"/>
      <c r="U156" s="11"/>
      <c r="V156" s="11"/>
      <c r="W156" s="11"/>
      <c r="X156" s="11"/>
      <c r="Y156" s="11"/>
      <c r="Z156" s="18">
        <f>SUBTOTAL(9,Z155:Z155)</f>
        <v>15</v>
      </c>
      <c r="AA156" s="33"/>
    </row>
    <row r="157" spans="1:27" s="3" customFormat="1" outlineLevel="2">
      <c r="A157" s="11"/>
      <c r="B157" s="11"/>
      <c r="C157" s="11" t="s">
        <v>1748</v>
      </c>
      <c r="D157" s="11" t="s">
        <v>1741</v>
      </c>
      <c r="E157" s="11"/>
      <c r="F157" s="11"/>
      <c r="G157" s="26" t="s">
        <v>1749</v>
      </c>
      <c r="H157" s="11" t="s">
        <v>1750</v>
      </c>
      <c r="I157" s="11"/>
      <c r="J157" s="11"/>
      <c r="K157" s="11"/>
      <c r="L157" s="11"/>
      <c r="M157" s="11"/>
      <c r="N157" s="11"/>
      <c r="O157" s="11"/>
      <c r="P157" s="11"/>
      <c r="Q157" s="11"/>
      <c r="R157" s="10"/>
      <c r="S157" s="11"/>
      <c r="T157" s="11"/>
      <c r="U157" s="11"/>
      <c r="V157" s="11"/>
      <c r="W157" s="11">
        <v>15</v>
      </c>
      <c r="X157" s="11"/>
      <c r="Y157" s="11"/>
      <c r="Z157" s="18">
        <f>U157+V157+W157+X157+Y157</f>
        <v>15</v>
      </c>
      <c r="AA157" s="33"/>
    </row>
    <row r="158" spans="1:27" s="3" customFormat="1" outlineLevel="2">
      <c r="A158" s="11"/>
      <c r="B158" s="11"/>
      <c r="C158" s="11" t="s">
        <v>1448</v>
      </c>
      <c r="D158" s="11" t="s">
        <v>1741</v>
      </c>
      <c r="E158" s="11"/>
      <c r="F158" s="11"/>
      <c r="G158" s="26" t="s">
        <v>1749</v>
      </c>
      <c r="H158" s="11" t="s">
        <v>1449</v>
      </c>
      <c r="I158" s="11"/>
      <c r="J158" s="11"/>
      <c r="K158" s="11"/>
      <c r="L158" s="11"/>
      <c r="M158" s="11"/>
      <c r="N158" s="11"/>
      <c r="O158" s="11"/>
      <c r="P158" s="11"/>
      <c r="Q158" s="11"/>
      <c r="R158" s="10"/>
      <c r="S158" s="11"/>
      <c r="T158" s="11"/>
      <c r="U158" s="11"/>
      <c r="V158" s="11"/>
      <c r="W158" s="11">
        <v>15</v>
      </c>
      <c r="X158" s="11"/>
      <c r="Y158" s="11"/>
      <c r="Z158" s="18">
        <f>U158+V158+W158+X158+Y158</f>
        <v>15</v>
      </c>
      <c r="AA158" s="33"/>
    </row>
    <row r="159" spans="1:27" s="3" customFormat="1" ht="27" outlineLevel="1">
      <c r="A159" s="11"/>
      <c r="B159" s="11"/>
      <c r="C159" s="11"/>
      <c r="D159" s="11"/>
      <c r="E159" s="11"/>
      <c r="F159" s="11"/>
      <c r="G159" s="45" t="s">
        <v>2325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0"/>
      <c r="S159" s="11"/>
      <c r="T159" s="11"/>
      <c r="U159" s="11"/>
      <c r="V159" s="11"/>
      <c r="W159" s="11"/>
      <c r="X159" s="11"/>
      <c r="Y159" s="11"/>
      <c r="Z159" s="18">
        <f>SUBTOTAL(9,Z157:Z158)</f>
        <v>30</v>
      </c>
      <c r="AA159" s="33"/>
    </row>
    <row r="160" spans="1:27" s="3" customFormat="1" outlineLevel="2">
      <c r="A160" s="16" t="s">
        <v>13</v>
      </c>
      <c r="B160" s="16" t="s">
        <v>49</v>
      </c>
      <c r="C160" s="16" t="s">
        <v>50</v>
      </c>
      <c r="D160" s="16" t="s">
        <v>1751</v>
      </c>
      <c r="E160" s="16" t="s">
        <v>1752</v>
      </c>
      <c r="F160" s="16" t="s">
        <v>51</v>
      </c>
      <c r="G160" s="16" t="s">
        <v>52</v>
      </c>
      <c r="H160" s="16" t="s">
        <v>53</v>
      </c>
      <c r="I160" s="16" t="s">
        <v>54</v>
      </c>
      <c r="J160" s="16">
        <v>27</v>
      </c>
      <c r="K160" s="16"/>
      <c r="L160" s="16"/>
      <c r="M160" s="16" t="s">
        <v>55</v>
      </c>
      <c r="N160" s="16" t="s">
        <v>56</v>
      </c>
      <c r="O160" s="16" t="s">
        <v>25</v>
      </c>
      <c r="P160" s="16" t="s">
        <v>56</v>
      </c>
      <c r="Q160" s="16" t="s">
        <v>25</v>
      </c>
      <c r="R160" s="17">
        <f>P160+Q160</f>
        <v>16</v>
      </c>
      <c r="S160" s="18">
        <f>IF(J160&lt;25,1,1+(J160-25)/J160)</f>
        <v>1.074074074074074</v>
      </c>
      <c r="T160" s="16"/>
      <c r="U160" s="16"/>
      <c r="V160" s="16"/>
      <c r="W160" s="16"/>
      <c r="X160" s="18">
        <f>R160*S160</f>
        <v>17.185185185185183</v>
      </c>
      <c r="Y160" s="16"/>
      <c r="Z160" s="18">
        <f>U160+V160+W160+X160+Y160</f>
        <v>17.185185185185183</v>
      </c>
      <c r="AA160" s="2"/>
    </row>
    <row r="161" spans="1:27" s="3" customFormat="1" outlineLevel="2">
      <c r="A161" s="16" t="s">
        <v>13</v>
      </c>
      <c r="B161" s="16" t="s">
        <v>57</v>
      </c>
      <c r="C161" s="16" t="s">
        <v>58</v>
      </c>
      <c r="D161" s="16" t="s">
        <v>1659</v>
      </c>
      <c r="E161" s="16" t="s">
        <v>1661</v>
      </c>
      <c r="F161" s="16" t="s">
        <v>45</v>
      </c>
      <c r="G161" s="16" t="s">
        <v>52</v>
      </c>
      <c r="H161" s="16" t="s">
        <v>53</v>
      </c>
      <c r="I161" s="16" t="s">
        <v>54</v>
      </c>
      <c r="J161" s="16">
        <v>24</v>
      </c>
      <c r="K161" s="16" t="s">
        <v>59</v>
      </c>
      <c r="L161" s="16" t="s">
        <v>60</v>
      </c>
      <c r="M161" s="16" t="s">
        <v>55</v>
      </c>
      <c r="N161" s="16" t="s">
        <v>61</v>
      </c>
      <c r="O161" s="16" t="s">
        <v>61</v>
      </c>
      <c r="P161" s="16" t="s">
        <v>25</v>
      </c>
      <c r="Q161" s="16" t="s">
        <v>25</v>
      </c>
      <c r="R161" s="17">
        <v>0</v>
      </c>
      <c r="S161" s="18">
        <f>IF(J161&lt;25,1,1+(J161-25)/J161)</f>
        <v>1</v>
      </c>
      <c r="T161" s="16">
        <v>1</v>
      </c>
      <c r="U161" s="16">
        <f>O161*S161*T161</f>
        <v>32</v>
      </c>
      <c r="V161" s="16"/>
      <c r="W161" s="16"/>
      <c r="X161" s="18"/>
      <c r="Y161" s="16"/>
      <c r="Z161" s="18">
        <f>U161+V161+W161+X161+Y161</f>
        <v>32</v>
      </c>
    </row>
    <row r="162" spans="1:27" s="3" customFormat="1" outlineLevel="2">
      <c r="A162" s="16" t="s">
        <v>521</v>
      </c>
      <c r="B162" s="16" t="s">
        <v>973</v>
      </c>
      <c r="C162" s="16" t="s">
        <v>974</v>
      </c>
      <c r="D162" s="16" t="s">
        <v>1717</v>
      </c>
      <c r="E162" s="16" t="s">
        <v>1658</v>
      </c>
      <c r="F162" s="16" t="s">
        <v>51</v>
      </c>
      <c r="G162" s="16" t="s">
        <v>52</v>
      </c>
      <c r="H162" s="16" t="s">
        <v>53</v>
      </c>
      <c r="I162" s="16" t="s">
        <v>54</v>
      </c>
      <c r="J162" s="16">
        <v>1</v>
      </c>
      <c r="K162" s="16"/>
      <c r="L162" s="16"/>
      <c r="M162" s="16" t="s">
        <v>904</v>
      </c>
      <c r="N162" s="16" t="s">
        <v>56</v>
      </c>
      <c r="O162" s="16" t="s">
        <v>25</v>
      </c>
      <c r="P162" s="16" t="s">
        <v>56</v>
      </c>
      <c r="Q162" s="16" t="s">
        <v>25</v>
      </c>
      <c r="R162" s="17">
        <f>P162+Q162</f>
        <v>16</v>
      </c>
      <c r="S162" s="18">
        <f>IF(J162&lt;25,1,1+(J162-25)/J162)</f>
        <v>1</v>
      </c>
      <c r="T162" s="16"/>
      <c r="U162" s="16"/>
      <c r="V162" s="16"/>
      <c r="W162" s="16"/>
      <c r="X162" s="18">
        <f>R162*S162</f>
        <v>16</v>
      </c>
      <c r="Y162" s="16"/>
      <c r="Z162" s="18">
        <f>U162+V162+W162+X162+Y162</f>
        <v>16</v>
      </c>
      <c r="AA162" s="2"/>
    </row>
    <row r="163" spans="1:27" s="3" customFormat="1" ht="27" outlineLevel="2">
      <c r="A163" s="11"/>
      <c r="B163" s="11"/>
      <c r="C163" s="11" t="s">
        <v>1436</v>
      </c>
      <c r="D163" s="11" t="s">
        <v>1696</v>
      </c>
      <c r="E163" s="11"/>
      <c r="F163" s="11"/>
      <c r="G163" s="16" t="s">
        <v>52</v>
      </c>
      <c r="H163" s="11" t="s">
        <v>53</v>
      </c>
      <c r="I163" s="11"/>
      <c r="J163" s="11"/>
      <c r="K163" s="11"/>
      <c r="L163" s="11"/>
      <c r="M163" s="11"/>
      <c r="N163" s="11"/>
      <c r="O163" s="11"/>
      <c r="P163" s="11"/>
      <c r="Q163" s="11"/>
      <c r="R163" s="10"/>
      <c r="S163" s="11"/>
      <c r="T163" s="11"/>
      <c r="U163" s="11"/>
      <c r="V163" s="11"/>
      <c r="W163" s="11">
        <v>15</v>
      </c>
      <c r="X163" s="11"/>
      <c r="Y163" s="11"/>
      <c r="Z163" s="18">
        <f>U163+V163+W163+X163+Y163</f>
        <v>15</v>
      </c>
      <c r="AA163" s="33"/>
    </row>
    <row r="164" spans="1:27" s="3" customFormat="1" ht="27" outlineLevel="2">
      <c r="A164" s="11"/>
      <c r="B164" s="11"/>
      <c r="C164" s="11" t="s">
        <v>1753</v>
      </c>
      <c r="D164" s="11" t="s">
        <v>1754</v>
      </c>
      <c r="E164" s="11"/>
      <c r="F164" s="11"/>
      <c r="G164" s="16" t="s">
        <v>52</v>
      </c>
      <c r="H164" s="11" t="s">
        <v>1755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0"/>
      <c r="S164" s="11"/>
      <c r="T164" s="11"/>
      <c r="U164" s="11"/>
      <c r="V164" s="11"/>
      <c r="W164" s="11">
        <v>15</v>
      </c>
      <c r="X164" s="11"/>
      <c r="Y164" s="11"/>
      <c r="Z164" s="18">
        <f>U164+V164+W164+X164+Y164</f>
        <v>15</v>
      </c>
      <c r="AA164" s="33"/>
    </row>
    <row r="165" spans="1:27" s="3" customFormat="1" outlineLevel="2">
      <c r="A165" s="16" t="s">
        <v>13</v>
      </c>
      <c r="B165" s="16" t="s">
        <v>709</v>
      </c>
      <c r="C165" s="16" t="s">
        <v>710</v>
      </c>
      <c r="D165" s="16" t="s">
        <v>1756</v>
      </c>
      <c r="E165" s="16" t="s">
        <v>1757</v>
      </c>
      <c r="F165" s="16" t="s">
        <v>45</v>
      </c>
      <c r="G165" s="16" t="s">
        <v>52</v>
      </c>
      <c r="H165" s="16" t="s">
        <v>53</v>
      </c>
      <c r="I165" s="16" t="s">
        <v>54</v>
      </c>
      <c r="J165" s="16">
        <v>45</v>
      </c>
      <c r="K165" s="16" t="s">
        <v>79</v>
      </c>
      <c r="L165" s="16" t="s">
        <v>88</v>
      </c>
      <c r="M165" s="16" t="s">
        <v>155</v>
      </c>
      <c r="N165" s="16" t="s">
        <v>61</v>
      </c>
      <c r="O165" s="16" t="s">
        <v>61</v>
      </c>
      <c r="P165" s="16" t="s">
        <v>25</v>
      </c>
      <c r="Q165" s="16" t="s">
        <v>25</v>
      </c>
      <c r="R165" s="17">
        <v>0</v>
      </c>
      <c r="S165" s="18">
        <f>IF(J165&lt;25,1,1+(J165-25)/J165)</f>
        <v>1.4444444444444444</v>
      </c>
      <c r="T165" s="16">
        <v>1</v>
      </c>
      <c r="U165" s="16">
        <f>O165*S165*T165</f>
        <v>46.222222222222221</v>
      </c>
      <c r="V165" s="16"/>
      <c r="W165" s="16"/>
      <c r="X165" s="18"/>
      <c r="Y165" s="16"/>
      <c r="Z165" s="18">
        <f>U165+V165+W165+X165+Y165</f>
        <v>46.222222222222221</v>
      </c>
    </row>
    <row r="166" spans="1:27" s="3" customFormat="1" outlineLevel="2">
      <c r="A166" s="16" t="s">
        <v>13</v>
      </c>
      <c r="B166" s="16" t="s">
        <v>713</v>
      </c>
      <c r="C166" s="16" t="s">
        <v>714</v>
      </c>
      <c r="D166" s="16" t="s">
        <v>1717</v>
      </c>
      <c r="E166" s="16" t="s">
        <v>1661</v>
      </c>
      <c r="F166" s="16" t="s">
        <v>99</v>
      </c>
      <c r="G166" s="16" t="s">
        <v>52</v>
      </c>
      <c r="H166" s="16" t="s">
        <v>53</v>
      </c>
      <c r="I166" s="16" t="s">
        <v>54</v>
      </c>
      <c r="J166" s="16">
        <v>43</v>
      </c>
      <c r="K166" s="16"/>
      <c r="L166" s="16"/>
      <c r="M166" s="16" t="s">
        <v>155</v>
      </c>
      <c r="N166" s="16" t="s">
        <v>61</v>
      </c>
      <c r="O166" s="16" t="s">
        <v>25</v>
      </c>
      <c r="P166" s="16" t="s">
        <v>61</v>
      </c>
      <c r="Q166" s="16" t="s">
        <v>25</v>
      </c>
      <c r="R166" s="17">
        <f>P166+Q166</f>
        <v>32</v>
      </c>
      <c r="S166" s="18">
        <v>1</v>
      </c>
      <c r="T166" s="16"/>
      <c r="U166" s="16"/>
      <c r="V166" s="16"/>
      <c r="W166" s="16"/>
      <c r="X166" s="18">
        <f>R166*S166*2</f>
        <v>64</v>
      </c>
      <c r="Y166" s="16"/>
      <c r="Z166" s="18">
        <f>U166+V166+W166+X166+Y166</f>
        <v>64</v>
      </c>
      <c r="AA166" s="2"/>
    </row>
    <row r="167" spans="1:27" s="3" customFormat="1" outlineLevel="2">
      <c r="A167" s="21"/>
      <c r="B167" s="21"/>
      <c r="C167" s="21"/>
      <c r="D167" s="16" t="s">
        <v>1664</v>
      </c>
      <c r="E167" s="21"/>
      <c r="F167" s="21"/>
      <c r="G167" s="16" t="s">
        <v>52</v>
      </c>
      <c r="H167" s="34" t="s">
        <v>1535</v>
      </c>
      <c r="I167" s="34"/>
      <c r="J167" s="34">
        <v>5</v>
      </c>
      <c r="K167" s="21"/>
      <c r="L167" s="21"/>
      <c r="M167" s="21"/>
      <c r="N167" s="21"/>
      <c r="O167" s="21"/>
      <c r="P167" s="21"/>
      <c r="Q167" s="21"/>
      <c r="R167" s="21"/>
      <c r="S167" s="35"/>
      <c r="T167" s="17"/>
      <c r="U167" s="16"/>
      <c r="V167" s="17">
        <f>J167*14</f>
        <v>70</v>
      </c>
      <c r="W167" s="17"/>
      <c r="X167" s="23"/>
      <c r="Y167" s="17"/>
      <c r="Z167" s="18">
        <f>U167+V167+W167+X167+Y167</f>
        <v>70</v>
      </c>
    </row>
    <row r="168" spans="1:27" s="3" customFormat="1" outlineLevel="2">
      <c r="A168" s="21"/>
      <c r="B168" s="21"/>
      <c r="C168" s="21"/>
      <c r="D168" s="16" t="s">
        <v>1665</v>
      </c>
      <c r="E168" s="21"/>
      <c r="F168" s="21"/>
      <c r="G168" s="16" t="s">
        <v>52</v>
      </c>
      <c r="H168" s="21" t="s">
        <v>1535</v>
      </c>
      <c r="I168" s="21"/>
      <c r="J168" s="21">
        <v>9</v>
      </c>
      <c r="K168" s="21"/>
      <c r="L168" s="21"/>
      <c r="M168" s="21"/>
      <c r="N168" s="21"/>
      <c r="O168" s="21"/>
      <c r="P168" s="21"/>
      <c r="Q168" s="21"/>
      <c r="R168" s="21"/>
      <c r="S168" s="35"/>
      <c r="T168" s="17"/>
      <c r="U168" s="17"/>
      <c r="V168" s="17"/>
      <c r="W168" s="17"/>
      <c r="X168" s="23"/>
      <c r="Y168" s="17">
        <f>2*J168</f>
        <v>18</v>
      </c>
      <c r="Z168" s="18">
        <f>U168+V168+W168+X168+Y168</f>
        <v>18</v>
      </c>
      <c r="AA168" s="33"/>
    </row>
    <row r="169" spans="1:27" s="3" customFormat="1" outlineLevel="1">
      <c r="A169" s="21"/>
      <c r="B169" s="21"/>
      <c r="C169" s="21"/>
      <c r="D169" s="16"/>
      <c r="E169" s="21"/>
      <c r="F169" s="21"/>
      <c r="G169" s="42" t="s">
        <v>2326</v>
      </c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35"/>
      <c r="T169" s="17"/>
      <c r="U169" s="17"/>
      <c r="V169" s="17"/>
      <c r="W169" s="17"/>
      <c r="X169" s="23"/>
      <c r="Y169" s="17"/>
      <c r="Z169" s="18">
        <f>SUBTOTAL(9,Z160:Z168)</f>
        <v>293.40740740740739</v>
      </c>
      <c r="AA169" s="33"/>
    </row>
    <row r="170" spans="1:27" s="3" customFormat="1" outlineLevel="2">
      <c r="A170" s="11"/>
      <c r="B170" s="11"/>
      <c r="C170" s="11" t="s">
        <v>1455</v>
      </c>
      <c r="D170" s="11" t="s">
        <v>1696</v>
      </c>
      <c r="E170" s="11"/>
      <c r="F170" s="11"/>
      <c r="G170" s="16" t="s">
        <v>629</v>
      </c>
      <c r="H170" s="11" t="s">
        <v>630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0"/>
      <c r="S170" s="11"/>
      <c r="T170" s="11"/>
      <c r="U170" s="11"/>
      <c r="V170" s="11"/>
      <c r="W170" s="11">
        <v>15</v>
      </c>
      <c r="X170" s="11"/>
      <c r="Y170" s="11"/>
      <c r="Z170" s="18">
        <f>U170+V170+W170+X170+Y170</f>
        <v>15</v>
      </c>
      <c r="AA170" s="33"/>
    </row>
    <row r="171" spans="1:27" s="3" customFormat="1" outlineLevel="2">
      <c r="A171" s="11"/>
      <c r="B171" s="11"/>
      <c r="C171" s="11" t="s">
        <v>1446</v>
      </c>
      <c r="D171" s="11" t="s">
        <v>1758</v>
      </c>
      <c r="E171" s="11"/>
      <c r="F171" s="11"/>
      <c r="G171" s="16" t="s">
        <v>629</v>
      </c>
      <c r="H171" s="11" t="s">
        <v>630</v>
      </c>
      <c r="I171" s="11"/>
      <c r="J171" s="11"/>
      <c r="K171" s="11"/>
      <c r="L171" s="11"/>
      <c r="M171" s="11"/>
      <c r="N171" s="11"/>
      <c r="O171" s="11"/>
      <c r="P171" s="11"/>
      <c r="Q171" s="11"/>
      <c r="R171" s="10"/>
      <c r="S171" s="11"/>
      <c r="T171" s="11"/>
      <c r="U171" s="11"/>
      <c r="V171" s="11"/>
      <c r="W171" s="11">
        <v>15</v>
      </c>
      <c r="X171" s="11"/>
      <c r="Y171" s="11"/>
      <c r="Z171" s="18">
        <f>U171+V171+W171+X171+Y171</f>
        <v>15</v>
      </c>
      <c r="AA171" s="33"/>
    </row>
    <row r="172" spans="1:27" s="3" customFormat="1" outlineLevel="2">
      <c r="A172" s="16" t="s">
        <v>13</v>
      </c>
      <c r="B172" s="16" t="s">
        <v>627</v>
      </c>
      <c r="C172" s="16" t="s">
        <v>628</v>
      </c>
      <c r="D172" s="16" t="s">
        <v>1759</v>
      </c>
      <c r="E172" s="16" t="s">
        <v>1760</v>
      </c>
      <c r="F172" s="16" t="s">
        <v>45</v>
      </c>
      <c r="G172" s="16" t="s">
        <v>629</v>
      </c>
      <c r="H172" s="16" t="s">
        <v>630</v>
      </c>
      <c r="I172" s="16" t="s">
        <v>19</v>
      </c>
      <c r="J172" s="16">
        <v>24</v>
      </c>
      <c r="K172" s="16" t="s">
        <v>66</v>
      </c>
      <c r="L172" s="16" t="s">
        <v>160</v>
      </c>
      <c r="M172" s="16" t="s">
        <v>155</v>
      </c>
      <c r="N172" s="16" t="s">
        <v>61</v>
      </c>
      <c r="O172" s="16" t="s">
        <v>631</v>
      </c>
      <c r="P172" s="16" t="s">
        <v>25</v>
      </c>
      <c r="Q172" s="16" t="s">
        <v>234</v>
      </c>
      <c r="R172" s="17">
        <v>6</v>
      </c>
      <c r="S172" s="18">
        <f>IF(J172&lt;25,1,1+(J172-25)/J172)</f>
        <v>1</v>
      </c>
      <c r="T172" s="16">
        <v>1</v>
      </c>
      <c r="U172" s="16">
        <f>O172*S172*T172</f>
        <v>26</v>
      </c>
      <c r="V172" s="16"/>
      <c r="W172" s="16"/>
      <c r="X172" s="18">
        <f>R172*S172</f>
        <v>6</v>
      </c>
      <c r="Y172" s="16"/>
      <c r="Z172" s="18">
        <f>U172+V172+W172+X172+Y172</f>
        <v>32</v>
      </c>
    </row>
    <row r="173" spans="1:27" s="3" customFormat="1" outlineLevel="2">
      <c r="A173" s="16" t="s">
        <v>13</v>
      </c>
      <c r="B173" s="16" t="s">
        <v>748</v>
      </c>
      <c r="C173" s="16" t="s">
        <v>749</v>
      </c>
      <c r="D173" s="16" t="s">
        <v>1759</v>
      </c>
      <c r="E173" s="16" t="s">
        <v>1760</v>
      </c>
      <c r="F173" s="16" t="s">
        <v>45</v>
      </c>
      <c r="G173" s="16" t="s">
        <v>629</v>
      </c>
      <c r="H173" s="16" t="s">
        <v>630</v>
      </c>
      <c r="I173" s="16" t="s">
        <v>19</v>
      </c>
      <c r="J173" s="16">
        <v>9</v>
      </c>
      <c r="K173" s="16" t="s">
        <v>570</v>
      </c>
      <c r="L173" s="16" t="s">
        <v>88</v>
      </c>
      <c r="M173" s="16" t="s">
        <v>155</v>
      </c>
      <c r="N173" s="16" t="s">
        <v>61</v>
      </c>
      <c r="O173" s="16" t="s">
        <v>631</v>
      </c>
      <c r="P173" s="16" t="s">
        <v>25</v>
      </c>
      <c r="Q173" s="16" t="s">
        <v>234</v>
      </c>
      <c r="R173" s="17">
        <v>6</v>
      </c>
      <c r="S173" s="18">
        <f>IF(J173&lt;25,1,1+(J173-25)/J173)</f>
        <v>1</v>
      </c>
      <c r="T173" s="16">
        <v>1</v>
      </c>
      <c r="U173" s="16">
        <f>O173*S173*T173</f>
        <v>26</v>
      </c>
      <c r="V173" s="16"/>
      <c r="W173" s="16"/>
      <c r="X173" s="18">
        <f>R173*S173</f>
        <v>6</v>
      </c>
      <c r="Y173" s="16"/>
      <c r="Z173" s="18">
        <f>U173+V173+W173+X173+Y173</f>
        <v>32</v>
      </c>
    </row>
    <row r="174" spans="1:27" s="3" customFormat="1" outlineLevel="2">
      <c r="A174" s="16" t="s">
        <v>521</v>
      </c>
      <c r="B174" s="16" t="s">
        <v>1413</v>
      </c>
      <c r="C174" s="16" t="s">
        <v>1414</v>
      </c>
      <c r="D174" s="16" t="s">
        <v>1759</v>
      </c>
      <c r="E174" s="16" t="s">
        <v>1761</v>
      </c>
      <c r="F174" s="16" t="s">
        <v>16</v>
      </c>
      <c r="G174" s="16" t="s">
        <v>629</v>
      </c>
      <c r="H174" s="16" t="s">
        <v>630</v>
      </c>
      <c r="I174" s="16" t="s">
        <v>19</v>
      </c>
      <c r="J174" s="16">
        <v>33</v>
      </c>
      <c r="K174" s="16" t="s">
        <v>991</v>
      </c>
      <c r="L174" s="16" t="s">
        <v>1117</v>
      </c>
      <c r="M174" s="16" t="s">
        <v>904</v>
      </c>
      <c r="N174" s="16" t="s">
        <v>22</v>
      </c>
      <c r="O174" s="16" t="s">
        <v>22</v>
      </c>
      <c r="P174" s="16" t="s">
        <v>25</v>
      </c>
      <c r="Q174" s="16" t="s">
        <v>25</v>
      </c>
      <c r="R174" s="17">
        <v>0</v>
      </c>
      <c r="S174" s="18">
        <f>IF(J174&lt;25,1,1+(J174-25)/J174)</f>
        <v>1.2424242424242424</v>
      </c>
      <c r="T174" s="16">
        <v>1</v>
      </c>
      <c r="U174" s="16">
        <f>O174*S174*T174</f>
        <v>59.63636363636364</v>
      </c>
      <c r="V174" s="16"/>
      <c r="W174" s="16"/>
      <c r="X174" s="18"/>
      <c r="Y174" s="16"/>
      <c r="Z174" s="18">
        <f>U174+V174+W174+X174+Y174</f>
        <v>59.63636363636364</v>
      </c>
    </row>
    <row r="175" spans="1:27" s="3" customFormat="1" outlineLevel="2">
      <c r="A175" s="21"/>
      <c r="B175" s="21"/>
      <c r="C175" s="21"/>
      <c r="D175" s="16" t="s">
        <v>1762</v>
      </c>
      <c r="E175" s="21"/>
      <c r="F175" s="21"/>
      <c r="G175" s="16" t="s">
        <v>629</v>
      </c>
      <c r="H175" s="34" t="s">
        <v>1513</v>
      </c>
      <c r="I175" s="34"/>
      <c r="J175" s="34">
        <v>5</v>
      </c>
      <c r="K175" s="21"/>
      <c r="L175" s="21"/>
      <c r="M175" s="21"/>
      <c r="N175" s="21"/>
      <c r="O175" s="21"/>
      <c r="P175" s="21"/>
      <c r="Q175" s="21"/>
      <c r="R175" s="21"/>
      <c r="S175" s="35"/>
      <c r="T175" s="17"/>
      <c r="U175" s="16"/>
      <c r="V175" s="17">
        <f>J175*14</f>
        <v>70</v>
      </c>
      <c r="W175" s="17"/>
      <c r="X175" s="23"/>
      <c r="Y175" s="17"/>
      <c r="Z175" s="18">
        <f>U175+V175+W175+X175+Y175</f>
        <v>70</v>
      </c>
    </row>
    <row r="176" spans="1:27" s="3" customFormat="1" outlineLevel="2">
      <c r="A176" s="21"/>
      <c r="B176" s="21"/>
      <c r="C176" s="21"/>
      <c r="D176" s="16" t="s">
        <v>1763</v>
      </c>
      <c r="E176" s="21"/>
      <c r="F176" s="21"/>
      <c r="G176" s="16" t="s">
        <v>629</v>
      </c>
      <c r="H176" s="21" t="s">
        <v>1513</v>
      </c>
      <c r="I176" s="21"/>
      <c r="J176" s="21">
        <v>8</v>
      </c>
      <c r="K176" s="21"/>
      <c r="L176" s="21"/>
      <c r="M176" s="21"/>
      <c r="N176" s="21"/>
      <c r="O176" s="21"/>
      <c r="P176" s="21"/>
      <c r="Q176" s="21"/>
      <c r="R176" s="21"/>
      <c r="S176" s="35"/>
      <c r="T176" s="17"/>
      <c r="U176" s="17"/>
      <c r="V176" s="17"/>
      <c r="W176" s="17"/>
      <c r="X176" s="23"/>
      <c r="Y176" s="17">
        <f>2*J176</f>
        <v>16</v>
      </c>
      <c r="Z176" s="18">
        <f>U176+V176+W176+X176+Y176</f>
        <v>16</v>
      </c>
      <c r="AA176" s="33"/>
    </row>
    <row r="177" spans="1:27" s="3" customFormat="1" outlineLevel="1">
      <c r="A177" s="21"/>
      <c r="B177" s="21"/>
      <c r="C177" s="21"/>
      <c r="D177" s="16"/>
      <c r="E177" s="21"/>
      <c r="F177" s="21"/>
      <c r="G177" s="42" t="s">
        <v>2327</v>
      </c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35"/>
      <c r="T177" s="17"/>
      <c r="U177" s="17"/>
      <c r="V177" s="17"/>
      <c r="W177" s="17"/>
      <c r="X177" s="23"/>
      <c r="Y177" s="17"/>
      <c r="Z177" s="18">
        <f>SUBTOTAL(9,Z170:Z176)</f>
        <v>239.63636363636363</v>
      </c>
      <c r="AA177" s="33"/>
    </row>
    <row r="178" spans="1:27" s="3" customFormat="1" outlineLevel="2">
      <c r="A178" s="16" t="s">
        <v>42</v>
      </c>
      <c r="B178" s="16" t="s">
        <v>735</v>
      </c>
      <c r="C178" s="16" t="s">
        <v>736</v>
      </c>
      <c r="D178" s="16" t="s">
        <v>1759</v>
      </c>
      <c r="E178" s="16" t="s">
        <v>1761</v>
      </c>
      <c r="F178" s="16" t="s">
        <v>16</v>
      </c>
      <c r="G178" s="16" t="s">
        <v>536</v>
      </c>
      <c r="H178" s="16" t="s">
        <v>537</v>
      </c>
      <c r="I178" s="16" t="s">
        <v>54</v>
      </c>
      <c r="J178" s="16">
        <v>45</v>
      </c>
      <c r="K178" s="16" t="s">
        <v>1288</v>
      </c>
      <c r="L178" s="16" t="s">
        <v>472</v>
      </c>
      <c r="M178" s="16"/>
      <c r="N178" s="16" t="s">
        <v>22</v>
      </c>
      <c r="O178" s="16" t="s">
        <v>41</v>
      </c>
      <c r="P178" s="16" t="s">
        <v>25</v>
      </c>
      <c r="Q178" s="16" t="s">
        <v>41</v>
      </c>
      <c r="R178" s="17">
        <v>24</v>
      </c>
      <c r="S178" s="18">
        <f>IF(J178&lt;25,1,1+(J178-25)/J178)</f>
        <v>1.4444444444444444</v>
      </c>
      <c r="T178" s="16">
        <v>1</v>
      </c>
      <c r="U178" s="16">
        <f>O178*S178*T178</f>
        <v>34.666666666666664</v>
      </c>
      <c r="V178" s="16"/>
      <c r="W178" s="16"/>
      <c r="X178" s="18">
        <f>R178*S178</f>
        <v>34.666666666666664</v>
      </c>
      <c r="Y178" s="16"/>
      <c r="Z178" s="18">
        <f>U178+V178+W178+X178+Y178</f>
        <v>69.333333333333329</v>
      </c>
    </row>
    <row r="179" spans="1:27" s="3" customFormat="1" outlineLevel="2">
      <c r="A179" s="16" t="s">
        <v>13</v>
      </c>
      <c r="B179" s="16" t="s">
        <v>767</v>
      </c>
      <c r="C179" s="16" t="s">
        <v>768</v>
      </c>
      <c r="D179" s="16" t="s">
        <v>1659</v>
      </c>
      <c r="E179" s="16" t="s">
        <v>1661</v>
      </c>
      <c r="F179" s="16" t="s">
        <v>45</v>
      </c>
      <c r="G179" s="16" t="s">
        <v>536</v>
      </c>
      <c r="H179" s="16" t="s">
        <v>537</v>
      </c>
      <c r="I179" s="16" t="s">
        <v>54</v>
      </c>
      <c r="J179" s="16">
        <v>8</v>
      </c>
      <c r="K179" s="16" t="s">
        <v>550</v>
      </c>
      <c r="L179" s="16" t="s">
        <v>143</v>
      </c>
      <c r="M179" s="16" t="s">
        <v>109</v>
      </c>
      <c r="N179" s="16" t="s">
        <v>61</v>
      </c>
      <c r="O179" s="16" t="s">
        <v>41</v>
      </c>
      <c r="P179" s="16" t="s">
        <v>25</v>
      </c>
      <c r="Q179" s="16" t="s">
        <v>132</v>
      </c>
      <c r="R179" s="17">
        <v>8</v>
      </c>
      <c r="S179" s="18">
        <f>IF(J179&lt;25,1,1+(J179-25)/J179)</f>
        <v>1</v>
      </c>
      <c r="T179" s="16">
        <v>1</v>
      </c>
      <c r="U179" s="16">
        <f>O179*S179*T179</f>
        <v>24</v>
      </c>
      <c r="V179" s="16"/>
      <c r="W179" s="16"/>
      <c r="X179" s="18">
        <f>R179*S179</f>
        <v>8</v>
      </c>
      <c r="Y179" s="16"/>
      <c r="Z179" s="18">
        <f>U179+V179+W179+X179+Y179</f>
        <v>32</v>
      </c>
    </row>
    <row r="180" spans="1:27" s="3" customFormat="1" outlineLevel="2">
      <c r="A180" s="16" t="s">
        <v>521</v>
      </c>
      <c r="B180" s="16" t="s">
        <v>1315</v>
      </c>
      <c r="C180" s="16" t="s">
        <v>768</v>
      </c>
      <c r="D180" s="16" t="s">
        <v>1659</v>
      </c>
      <c r="E180" s="16" t="s">
        <v>1658</v>
      </c>
      <c r="F180" s="16" t="s">
        <v>45</v>
      </c>
      <c r="G180" s="16" t="s">
        <v>536</v>
      </c>
      <c r="H180" s="16" t="s">
        <v>537</v>
      </c>
      <c r="I180" s="16" t="s">
        <v>54</v>
      </c>
      <c r="J180" s="16">
        <v>50</v>
      </c>
      <c r="K180" s="16" t="s">
        <v>947</v>
      </c>
      <c r="L180" s="16" t="s">
        <v>1117</v>
      </c>
      <c r="M180" s="16" t="s">
        <v>642</v>
      </c>
      <c r="N180" s="16" t="s">
        <v>61</v>
      </c>
      <c r="O180" s="16" t="s">
        <v>41</v>
      </c>
      <c r="P180" s="16" t="s">
        <v>25</v>
      </c>
      <c r="Q180" s="16" t="s">
        <v>132</v>
      </c>
      <c r="R180" s="17">
        <v>8</v>
      </c>
      <c r="S180" s="18">
        <f>IF(J180&lt;25,1,1+(J180-25)/J180)</f>
        <v>1.5</v>
      </c>
      <c r="T180" s="16">
        <v>1</v>
      </c>
      <c r="U180" s="16">
        <f>O180*S180*T180</f>
        <v>36</v>
      </c>
      <c r="V180" s="16"/>
      <c r="W180" s="16"/>
      <c r="X180" s="18">
        <f>R180*S180</f>
        <v>12</v>
      </c>
      <c r="Y180" s="16"/>
      <c r="Z180" s="18">
        <f>U180+V180+W180+X180+Y180</f>
        <v>48</v>
      </c>
    </row>
    <row r="181" spans="1:27" s="3" customFormat="1" outlineLevel="2">
      <c r="A181" s="16" t="s">
        <v>521</v>
      </c>
      <c r="B181" s="16" t="s">
        <v>897</v>
      </c>
      <c r="C181" s="16" t="s">
        <v>898</v>
      </c>
      <c r="D181" s="16" t="s">
        <v>1660</v>
      </c>
      <c r="E181" s="16" t="s">
        <v>1661</v>
      </c>
      <c r="F181" s="16" t="s">
        <v>1662</v>
      </c>
      <c r="G181" s="16" t="s">
        <v>536</v>
      </c>
      <c r="H181" s="16" t="s">
        <v>1764</v>
      </c>
      <c r="I181" s="16"/>
      <c r="J181" s="16">
        <v>5</v>
      </c>
      <c r="K181" s="16"/>
      <c r="L181" s="16"/>
      <c r="M181" s="16"/>
      <c r="N181" s="16"/>
      <c r="O181" s="16"/>
      <c r="P181" s="16"/>
      <c r="Q181" s="16"/>
      <c r="R181" s="16"/>
      <c r="S181" s="18"/>
      <c r="T181" s="16"/>
      <c r="U181" s="16"/>
      <c r="V181" s="16"/>
      <c r="W181" s="16"/>
      <c r="X181" s="18">
        <f>0.3*14*J181</f>
        <v>21</v>
      </c>
      <c r="Y181" s="16"/>
      <c r="Z181" s="18">
        <f>U181+V181+W181+X181+Y181</f>
        <v>21</v>
      </c>
      <c r="AA181" s="32"/>
    </row>
    <row r="182" spans="1:27" s="3" customFormat="1" outlineLevel="2">
      <c r="A182" s="21"/>
      <c r="B182" s="21"/>
      <c r="C182" s="21"/>
      <c r="D182" s="16" t="s">
        <v>1664</v>
      </c>
      <c r="E182" s="21"/>
      <c r="F182" s="21"/>
      <c r="G182" s="16" t="s">
        <v>536</v>
      </c>
      <c r="H182" s="34" t="s">
        <v>1562</v>
      </c>
      <c r="I182" s="34"/>
      <c r="J182" s="34">
        <v>5</v>
      </c>
      <c r="K182" s="21"/>
      <c r="L182" s="21"/>
      <c r="M182" s="21"/>
      <c r="N182" s="21"/>
      <c r="O182" s="21"/>
      <c r="P182" s="21"/>
      <c r="Q182" s="21"/>
      <c r="R182" s="21"/>
      <c r="S182" s="35"/>
      <c r="T182" s="17"/>
      <c r="U182" s="16"/>
      <c r="V182" s="17">
        <f>J182*14</f>
        <v>70</v>
      </c>
      <c r="W182" s="17"/>
      <c r="X182" s="23"/>
      <c r="Y182" s="17"/>
      <c r="Z182" s="18">
        <f>U182+V182+W182+X182+Y182</f>
        <v>70</v>
      </c>
    </row>
    <row r="183" spans="1:27" s="3" customFormat="1" outlineLevel="2">
      <c r="A183" s="21"/>
      <c r="B183" s="21"/>
      <c r="C183" s="21"/>
      <c r="D183" s="16" t="s">
        <v>1665</v>
      </c>
      <c r="E183" s="21"/>
      <c r="F183" s="21"/>
      <c r="G183" s="16" t="s">
        <v>536</v>
      </c>
      <c r="H183" s="21" t="s">
        <v>1562</v>
      </c>
      <c r="I183" s="21"/>
      <c r="J183" s="21">
        <v>10</v>
      </c>
      <c r="K183" s="21"/>
      <c r="L183" s="21"/>
      <c r="M183" s="21"/>
      <c r="N183" s="21"/>
      <c r="O183" s="21"/>
      <c r="P183" s="21"/>
      <c r="Q183" s="21"/>
      <c r="R183" s="21"/>
      <c r="S183" s="35"/>
      <c r="T183" s="17"/>
      <c r="U183" s="17"/>
      <c r="V183" s="17"/>
      <c r="W183" s="17"/>
      <c r="X183" s="23"/>
      <c r="Y183" s="17">
        <f>2*J183</f>
        <v>20</v>
      </c>
      <c r="Z183" s="18">
        <f>U183+V183+W183+X183+Y183</f>
        <v>20</v>
      </c>
      <c r="AA183" s="33"/>
    </row>
    <row r="184" spans="1:27" s="3" customFormat="1" outlineLevel="1">
      <c r="A184" s="21"/>
      <c r="B184" s="21"/>
      <c r="C184" s="21"/>
      <c r="D184" s="16"/>
      <c r="E184" s="21"/>
      <c r="F184" s="21"/>
      <c r="G184" s="42" t="s">
        <v>2328</v>
      </c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35"/>
      <c r="T184" s="17"/>
      <c r="U184" s="17"/>
      <c r="V184" s="17"/>
      <c r="W184" s="17"/>
      <c r="X184" s="23"/>
      <c r="Y184" s="17"/>
      <c r="Z184" s="18">
        <f>SUBTOTAL(9,Z178:Z183)</f>
        <v>260.33333333333331</v>
      </c>
      <c r="AA184" s="33"/>
    </row>
    <row r="185" spans="1:27" s="3" customFormat="1" outlineLevel="2">
      <c r="A185" s="21"/>
      <c r="B185" s="21"/>
      <c r="C185" s="21"/>
      <c r="D185" s="16" t="s">
        <v>1665</v>
      </c>
      <c r="E185" s="21"/>
      <c r="F185" s="21"/>
      <c r="G185" s="16" t="s">
        <v>392</v>
      </c>
      <c r="H185" s="16" t="s">
        <v>393</v>
      </c>
      <c r="I185" s="21"/>
      <c r="J185" s="21">
        <v>5</v>
      </c>
      <c r="K185" s="21"/>
      <c r="L185" s="21"/>
      <c r="M185" s="21"/>
      <c r="N185" s="21"/>
      <c r="O185" s="21"/>
      <c r="P185" s="21"/>
      <c r="Q185" s="21"/>
      <c r="R185" s="21"/>
      <c r="S185" s="35"/>
      <c r="T185" s="17"/>
      <c r="U185" s="17"/>
      <c r="V185" s="17"/>
      <c r="W185" s="17"/>
      <c r="X185" s="23"/>
      <c r="Y185" s="17">
        <f>2*J185</f>
        <v>10</v>
      </c>
      <c r="Z185" s="18">
        <f>U185+V185+W185+X185+Y185</f>
        <v>10</v>
      </c>
      <c r="AA185" s="33"/>
    </row>
    <row r="186" spans="1:27" s="3" customFormat="1" outlineLevel="2">
      <c r="A186" s="16" t="s">
        <v>13</v>
      </c>
      <c r="B186" s="16" t="s">
        <v>390</v>
      </c>
      <c r="C186" s="16" t="s">
        <v>391</v>
      </c>
      <c r="D186" s="16" t="s">
        <v>1765</v>
      </c>
      <c r="E186" s="16" t="s">
        <v>1686</v>
      </c>
      <c r="F186" s="16" t="s">
        <v>16</v>
      </c>
      <c r="G186" s="16" t="s">
        <v>392</v>
      </c>
      <c r="H186" s="16" t="s">
        <v>393</v>
      </c>
      <c r="I186" s="16" t="s">
        <v>54</v>
      </c>
      <c r="J186" s="16">
        <v>23</v>
      </c>
      <c r="K186" s="16" t="s">
        <v>394</v>
      </c>
      <c r="L186" s="16" t="s">
        <v>113</v>
      </c>
      <c r="M186" s="16" t="s">
        <v>96</v>
      </c>
      <c r="N186" s="16" t="s">
        <v>22</v>
      </c>
      <c r="O186" s="16" t="s">
        <v>22</v>
      </c>
      <c r="P186" s="16" t="s">
        <v>25</v>
      </c>
      <c r="Q186" s="16" t="s">
        <v>25</v>
      </c>
      <c r="R186" s="17">
        <v>0</v>
      </c>
      <c r="S186" s="18">
        <f>IF(J186&lt;25,1,1+(J186-25)/J186)</f>
        <v>1</v>
      </c>
      <c r="T186" s="16">
        <v>1.2</v>
      </c>
      <c r="U186" s="16">
        <f>O186*S186*T186</f>
        <v>57.599999999999994</v>
      </c>
      <c r="V186" s="16"/>
      <c r="W186" s="16"/>
      <c r="X186" s="18"/>
      <c r="Y186" s="16"/>
      <c r="Z186" s="18">
        <f>U186+V186+W186+X186+Y186</f>
        <v>57.599999999999994</v>
      </c>
      <c r="AA186" s="33"/>
    </row>
    <row r="187" spans="1:27" s="3" customFormat="1" outlineLevel="2">
      <c r="A187" s="16" t="s">
        <v>42</v>
      </c>
      <c r="B187" s="16" t="s">
        <v>395</v>
      </c>
      <c r="C187" s="16" t="s">
        <v>396</v>
      </c>
      <c r="D187" s="16" t="s">
        <v>1766</v>
      </c>
      <c r="E187" s="16" t="s">
        <v>1661</v>
      </c>
      <c r="F187" s="16" t="s">
        <v>33</v>
      </c>
      <c r="G187" s="16" t="s">
        <v>392</v>
      </c>
      <c r="H187" s="16" t="s">
        <v>393</v>
      </c>
      <c r="I187" s="16" t="s">
        <v>54</v>
      </c>
      <c r="J187" s="16">
        <v>30</v>
      </c>
      <c r="K187" s="16" t="s">
        <v>397</v>
      </c>
      <c r="L187" s="16" t="s">
        <v>371</v>
      </c>
      <c r="M187" s="16" t="s">
        <v>48</v>
      </c>
      <c r="N187" s="16" t="s">
        <v>39</v>
      </c>
      <c r="O187" s="16" t="s">
        <v>39</v>
      </c>
      <c r="P187" s="16" t="s">
        <v>25</v>
      </c>
      <c r="Q187" s="16" t="s">
        <v>25</v>
      </c>
      <c r="R187" s="17">
        <v>0</v>
      </c>
      <c r="S187" s="18">
        <f>IF(J187&lt;25,1,1+(J187-25)/J187)</f>
        <v>1.1666666666666667</v>
      </c>
      <c r="T187" s="16">
        <v>2</v>
      </c>
      <c r="U187" s="16">
        <f>O187*S187*T187</f>
        <v>149.33333333333334</v>
      </c>
      <c r="V187" s="16"/>
      <c r="W187" s="16"/>
      <c r="X187" s="18"/>
      <c r="Y187" s="16"/>
      <c r="Z187" s="18">
        <f>U187+V187+W187+X187+Y187</f>
        <v>149.33333333333334</v>
      </c>
      <c r="AA187" s="2"/>
    </row>
    <row r="188" spans="1:27" s="3" customFormat="1" outlineLevel="2">
      <c r="A188" s="16" t="s">
        <v>521</v>
      </c>
      <c r="B188" s="16" t="s">
        <v>1153</v>
      </c>
      <c r="C188" s="16" t="s">
        <v>1154</v>
      </c>
      <c r="D188" s="16" t="s">
        <v>1659</v>
      </c>
      <c r="E188" s="16" t="s">
        <v>1658</v>
      </c>
      <c r="F188" s="16" t="s">
        <v>45</v>
      </c>
      <c r="G188" s="16" t="s">
        <v>392</v>
      </c>
      <c r="H188" s="16" t="s">
        <v>393</v>
      </c>
      <c r="I188" s="16" t="s">
        <v>54</v>
      </c>
      <c r="J188" s="16">
        <v>15</v>
      </c>
      <c r="K188" s="16" t="s">
        <v>1155</v>
      </c>
      <c r="L188" s="16" t="s">
        <v>119</v>
      </c>
      <c r="M188" s="16" t="s">
        <v>896</v>
      </c>
      <c r="N188" s="16" t="s">
        <v>61</v>
      </c>
      <c r="O188" s="16" t="s">
        <v>61</v>
      </c>
      <c r="P188" s="16" t="s">
        <v>25</v>
      </c>
      <c r="Q188" s="16" t="s">
        <v>25</v>
      </c>
      <c r="R188" s="17">
        <v>0</v>
      </c>
      <c r="S188" s="18">
        <f>IF(J188&lt;25,1,1+(J188-25)/J188)</f>
        <v>1</v>
      </c>
      <c r="T188" s="16">
        <v>1</v>
      </c>
      <c r="U188" s="16">
        <f>O188*S188*T188</f>
        <v>32</v>
      </c>
      <c r="V188" s="16"/>
      <c r="W188" s="16"/>
      <c r="X188" s="18"/>
      <c r="Y188" s="16"/>
      <c r="Z188" s="18">
        <f>U188+V188+W188+X188+Y188</f>
        <v>32</v>
      </c>
    </row>
    <row r="189" spans="1:27" s="3" customFormat="1" outlineLevel="2">
      <c r="A189" s="21"/>
      <c r="B189" s="21"/>
      <c r="C189" s="21"/>
      <c r="D189" s="16" t="s">
        <v>1664</v>
      </c>
      <c r="E189" s="21"/>
      <c r="F189" s="21"/>
      <c r="G189" s="16" t="s">
        <v>392</v>
      </c>
      <c r="H189" s="34" t="s">
        <v>1485</v>
      </c>
      <c r="I189" s="34"/>
      <c r="J189" s="34">
        <v>4</v>
      </c>
      <c r="K189" s="21"/>
      <c r="L189" s="21"/>
      <c r="M189" s="21"/>
      <c r="N189" s="21"/>
      <c r="O189" s="21"/>
      <c r="P189" s="21"/>
      <c r="Q189" s="21"/>
      <c r="R189" s="21"/>
      <c r="S189" s="35"/>
      <c r="T189" s="17"/>
      <c r="U189" s="16"/>
      <c r="V189" s="17">
        <f>J189*14</f>
        <v>56</v>
      </c>
      <c r="W189" s="17"/>
      <c r="X189" s="23"/>
      <c r="Y189" s="17"/>
      <c r="Z189" s="18">
        <f>U189+V189+W189+X189+Y189</f>
        <v>56</v>
      </c>
    </row>
    <row r="190" spans="1:27" s="3" customFormat="1" outlineLevel="2">
      <c r="A190" s="21"/>
      <c r="B190" s="21"/>
      <c r="C190" s="21"/>
      <c r="D190" s="16" t="s">
        <v>1650</v>
      </c>
      <c r="E190" s="21"/>
      <c r="F190" s="21"/>
      <c r="G190" s="16" t="s">
        <v>392</v>
      </c>
      <c r="H190" s="21" t="s">
        <v>1485</v>
      </c>
      <c r="I190" s="21"/>
      <c r="J190" s="21">
        <v>4</v>
      </c>
      <c r="K190" s="21"/>
      <c r="L190" s="21"/>
      <c r="M190" s="21"/>
      <c r="N190" s="21"/>
      <c r="O190" s="21"/>
      <c r="P190" s="21"/>
      <c r="Q190" s="21"/>
      <c r="R190" s="21"/>
      <c r="S190" s="35"/>
      <c r="T190" s="17"/>
      <c r="U190" s="17"/>
      <c r="V190" s="17"/>
      <c r="W190" s="17"/>
      <c r="X190" s="23"/>
      <c r="Y190" s="17">
        <f>2*J190</f>
        <v>8</v>
      </c>
      <c r="Z190" s="18">
        <f>U190+V190+W190+X190+Y190</f>
        <v>8</v>
      </c>
      <c r="AA190" s="33"/>
    </row>
    <row r="191" spans="1:27" s="3" customFormat="1" outlineLevel="1">
      <c r="A191" s="21"/>
      <c r="B191" s="21"/>
      <c r="C191" s="21"/>
      <c r="D191" s="16"/>
      <c r="E191" s="21"/>
      <c r="F191" s="21"/>
      <c r="G191" s="42" t="s">
        <v>2329</v>
      </c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35"/>
      <c r="T191" s="17"/>
      <c r="U191" s="17"/>
      <c r="V191" s="17"/>
      <c r="W191" s="17"/>
      <c r="X191" s="23"/>
      <c r="Y191" s="17"/>
      <c r="Z191" s="18">
        <f>SUBTOTAL(9,Z185:Z190)</f>
        <v>312.93333333333334</v>
      </c>
      <c r="AA191" s="33"/>
    </row>
    <row r="192" spans="1:27" s="3" customFormat="1" ht="27" outlineLevel="2">
      <c r="A192" s="11"/>
      <c r="B192" s="11"/>
      <c r="C192" s="11" t="s">
        <v>1767</v>
      </c>
      <c r="D192" s="11" t="s">
        <v>1653</v>
      </c>
      <c r="E192" s="11"/>
      <c r="F192" s="11"/>
      <c r="G192" s="16" t="s">
        <v>120</v>
      </c>
      <c r="H192" s="11" t="s">
        <v>1768</v>
      </c>
      <c r="I192" s="11"/>
      <c r="J192" s="11"/>
      <c r="K192" s="11"/>
      <c r="L192" s="11"/>
      <c r="M192" s="11"/>
      <c r="N192" s="11"/>
      <c r="O192" s="11"/>
      <c r="P192" s="11"/>
      <c r="Q192" s="11"/>
      <c r="R192" s="10"/>
      <c r="S192" s="11"/>
      <c r="T192" s="11"/>
      <c r="U192" s="11"/>
      <c r="V192" s="11"/>
      <c r="W192" s="11">
        <v>15</v>
      </c>
      <c r="X192" s="11"/>
      <c r="Y192" s="11"/>
      <c r="Z192" s="18">
        <f>U192+V192+W192+X192+Y192</f>
        <v>15</v>
      </c>
      <c r="AA192" s="33"/>
    </row>
    <row r="193" spans="1:27" s="3" customFormat="1" outlineLevel="2">
      <c r="A193" s="16" t="s">
        <v>13</v>
      </c>
      <c r="B193" s="16" t="s">
        <v>190</v>
      </c>
      <c r="C193" s="16" t="s">
        <v>191</v>
      </c>
      <c r="D193" s="16" t="s">
        <v>1769</v>
      </c>
      <c r="E193" s="16" t="s">
        <v>1708</v>
      </c>
      <c r="F193" s="16" t="s">
        <v>16</v>
      </c>
      <c r="G193" s="16" t="s">
        <v>120</v>
      </c>
      <c r="H193" s="16" t="s">
        <v>121</v>
      </c>
      <c r="I193" s="16" t="s">
        <v>19</v>
      </c>
      <c r="J193" s="16">
        <v>3</v>
      </c>
      <c r="K193" s="16" t="s">
        <v>171</v>
      </c>
      <c r="L193" s="16" t="s">
        <v>192</v>
      </c>
      <c r="M193" s="16" t="s">
        <v>109</v>
      </c>
      <c r="N193" s="16" t="s">
        <v>22</v>
      </c>
      <c r="O193" s="16" t="s">
        <v>61</v>
      </c>
      <c r="P193" s="16" t="s">
        <v>25</v>
      </c>
      <c r="Q193" s="16" t="s">
        <v>56</v>
      </c>
      <c r="R193" s="17">
        <v>16</v>
      </c>
      <c r="S193" s="18">
        <f>IF(J193&lt;25,1,1+(J193-25)/J193)</f>
        <v>1</v>
      </c>
      <c r="T193" s="16">
        <v>1</v>
      </c>
      <c r="U193" s="16">
        <f>O193*S193*T193</f>
        <v>32</v>
      </c>
      <c r="V193" s="16"/>
      <c r="W193" s="16"/>
      <c r="X193" s="18">
        <f>R193*S193</f>
        <v>16</v>
      </c>
      <c r="Y193" s="16"/>
      <c r="Z193" s="18">
        <f>U193+V193+W193+X193+Y193</f>
        <v>48</v>
      </c>
    </row>
    <row r="194" spans="1:27" s="3" customFormat="1" outlineLevel="2">
      <c r="A194" s="16" t="s">
        <v>30</v>
      </c>
      <c r="B194" s="16" t="s">
        <v>735</v>
      </c>
      <c r="C194" s="16" t="s">
        <v>736</v>
      </c>
      <c r="D194" s="16" t="s">
        <v>1770</v>
      </c>
      <c r="E194" s="16" t="s">
        <v>1771</v>
      </c>
      <c r="F194" s="16" t="s">
        <v>16</v>
      </c>
      <c r="G194" s="16" t="s">
        <v>120</v>
      </c>
      <c r="H194" s="16" t="s">
        <v>121</v>
      </c>
      <c r="I194" s="16" t="s">
        <v>19</v>
      </c>
      <c r="J194" s="16">
        <v>73</v>
      </c>
      <c r="K194" s="16" t="s">
        <v>737</v>
      </c>
      <c r="L194" s="16" t="s">
        <v>738</v>
      </c>
      <c r="M194" s="16"/>
      <c r="N194" s="16" t="s">
        <v>22</v>
      </c>
      <c r="O194" s="16" t="s">
        <v>41</v>
      </c>
      <c r="P194" s="16" t="s">
        <v>25</v>
      </c>
      <c r="Q194" s="16" t="s">
        <v>41</v>
      </c>
      <c r="R194" s="17">
        <v>24</v>
      </c>
      <c r="S194" s="18">
        <f>IF(J194&lt;25,1,1+(J194-25)/J194)</f>
        <v>1.6575342465753424</v>
      </c>
      <c r="T194" s="16">
        <v>1</v>
      </c>
      <c r="U194" s="16">
        <f>O194*S194*T194</f>
        <v>39.780821917808218</v>
      </c>
      <c r="V194" s="16"/>
      <c r="W194" s="16"/>
      <c r="X194" s="18">
        <f>R194*S194</f>
        <v>39.780821917808218</v>
      </c>
      <c r="Y194" s="16"/>
      <c r="Z194" s="18">
        <f>U194+V194+W194+X194+Y194</f>
        <v>79.561643835616437</v>
      </c>
    </row>
    <row r="195" spans="1:27" s="3" customFormat="1" outlineLevel="2">
      <c r="A195" s="21"/>
      <c r="B195" s="21"/>
      <c r="C195" s="21"/>
      <c r="D195" s="16" t="s">
        <v>1772</v>
      </c>
      <c r="E195" s="21"/>
      <c r="F195" s="21"/>
      <c r="G195" s="16" t="s">
        <v>120</v>
      </c>
      <c r="H195" s="34" t="s">
        <v>1471</v>
      </c>
      <c r="I195" s="34"/>
      <c r="J195" s="34">
        <v>3</v>
      </c>
      <c r="K195" s="21"/>
      <c r="L195" s="21"/>
      <c r="M195" s="21"/>
      <c r="N195" s="21"/>
      <c r="O195" s="21"/>
      <c r="P195" s="21"/>
      <c r="Q195" s="21"/>
      <c r="R195" s="21"/>
      <c r="S195" s="35"/>
      <c r="T195" s="17"/>
      <c r="U195" s="16"/>
      <c r="V195" s="17">
        <f>J195*14</f>
        <v>42</v>
      </c>
      <c r="W195" s="17"/>
      <c r="X195" s="23"/>
      <c r="Y195" s="17"/>
      <c r="Z195" s="18">
        <f>U195+V195+W195+X195+Y195</f>
        <v>42</v>
      </c>
    </row>
    <row r="196" spans="1:27" s="3" customFormat="1" outlineLevel="2">
      <c r="A196" s="21"/>
      <c r="B196" s="21"/>
      <c r="C196" s="21"/>
      <c r="D196" s="16" t="s">
        <v>1773</v>
      </c>
      <c r="E196" s="21"/>
      <c r="F196" s="21"/>
      <c r="G196" s="16" t="s">
        <v>120</v>
      </c>
      <c r="H196" s="21" t="s">
        <v>1471</v>
      </c>
      <c r="I196" s="21"/>
      <c r="J196" s="21">
        <v>2</v>
      </c>
      <c r="K196" s="21"/>
      <c r="L196" s="21"/>
      <c r="M196" s="21"/>
      <c r="N196" s="21"/>
      <c r="O196" s="21"/>
      <c r="P196" s="21"/>
      <c r="Q196" s="21"/>
      <c r="R196" s="21"/>
      <c r="S196" s="35"/>
      <c r="T196" s="17"/>
      <c r="U196" s="17"/>
      <c r="V196" s="17"/>
      <c r="W196" s="17"/>
      <c r="X196" s="23"/>
      <c r="Y196" s="17">
        <f>2*J196</f>
        <v>4</v>
      </c>
      <c r="Z196" s="18">
        <f>U196+V196+W196+X196+Y196</f>
        <v>4</v>
      </c>
      <c r="AA196" s="33"/>
    </row>
    <row r="197" spans="1:27" s="3" customFormat="1" outlineLevel="1">
      <c r="A197" s="21"/>
      <c r="B197" s="21"/>
      <c r="C197" s="21"/>
      <c r="D197" s="16"/>
      <c r="E197" s="21"/>
      <c r="F197" s="21"/>
      <c r="G197" s="42" t="s">
        <v>2330</v>
      </c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35"/>
      <c r="T197" s="17"/>
      <c r="U197" s="17"/>
      <c r="V197" s="17"/>
      <c r="W197" s="17"/>
      <c r="X197" s="23"/>
      <c r="Y197" s="17"/>
      <c r="Z197" s="18">
        <f>SUBTOTAL(9,Z192:Z196)</f>
        <v>188.56164383561645</v>
      </c>
      <c r="AA197" s="33"/>
    </row>
    <row r="198" spans="1:27" s="3" customFormat="1" outlineLevel="2">
      <c r="A198" s="16" t="s">
        <v>521</v>
      </c>
      <c r="B198" s="16" t="s">
        <v>929</v>
      </c>
      <c r="C198" s="16" t="s">
        <v>930</v>
      </c>
      <c r="D198" s="16" t="s">
        <v>1770</v>
      </c>
      <c r="E198" s="16" t="s">
        <v>1774</v>
      </c>
      <c r="F198" s="16" t="s">
        <v>45</v>
      </c>
      <c r="G198" s="16" t="s">
        <v>933</v>
      </c>
      <c r="H198" s="16" t="s">
        <v>934</v>
      </c>
      <c r="I198" s="16" t="s">
        <v>19</v>
      </c>
      <c r="J198" s="16">
        <v>22</v>
      </c>
      <c r="K198" s="16" t="s">
        <v>931</v>
      </c>
      <c r="L198" s="16" t="s">
        <v>143</v>
      </c>
      <c r="M198" s="16" t="s">
        <v>896</v>
      </c>
      <c r="N198" s="16" t="s">
        <v>61</v>
      </c>
      <c r="O198" s="16" t="s">
        <v>23</v>
      </c>
      <c r="P198" s="16" t="s">
        <v>21</v>
      </c>
      <c r="Q198" s="16" t="s">
        <v>25</v>
      </c>
      <c r="R198" s="17">
        <v>4</v>
      </c>
      <c r="S198" s="18">
        <f>IF(J198&lt;25,1,1+(J198-25)/J198)</f>
        <v>1</v>
      </c>
      <c r="T198" s="16">
        <v>1</v>
      </c>
      <c r="U198" s="16">
        <f>O198*S198*T198</f>
        <v>28</v>
      </c>
      <c r="V198" s="16"/>
      <c r="W198" s="16"/>
      <c r="X198" s="18">
        <f>R198*S198</f>
        <v>4</v>
      </c>
      <c r="Y198" s="16"/>
      <c r="Z198" s="18">
        <f>U198+V198+W198+X198+Y198</f>
        <v>32</v>
      </c>
    </row>
    <row r="199" spans="1:27" s="3" customFormat="1" ht="27" outlineLevel="2">
      <c r="A199" s="11"/>
      <c r="B199" s="11"/>
      <c r="C199" s="11" t="s">
        <v>1775</v>
      </c>
      <c r="D199" s="11" t="s">
        <v>1776</v>
      </c>
      <c r="E199" s="11"/>
      <c r="F199" s="11"/>
      <c r="G199" s="16" t="s">
        <v>933</v>
      </c>
      <c r="H199" s="11" t="s">
        <v>1777</v>
      </c>
      <c r="I199" s="11"/>
      <c r="J199" s="11"/>
      <c r="K199" s="11"/>
      <c r="L199" s="11"/>
      <c r="M199" s="11"/>
      <c r="N199" s="11"/>
      <c r="O199" s="11"/>
      <c r="P199" s="11"/>
      <c r="Q199" s="11"/>
      <c r="R199" s="10"/>
      <c r="S199" s="11"/>
      <c r="T199" s="11"/>
      <c r="U199" s="11"/>
      <c r="V199" s="11"/>
      <c r="W199" s="11">
        <v>15</v>
      </c>
      <c r="X199" s="11"/>
      <c r="Y199" s="11"/>
      <c r="Z199" s="18">
        <f>U199+V199+W199+X199+Y199</f>
        <v>15</v>
      </c>
      <c r="AA199" s="33"/>
    </row>
    <row r="200" spans="1:27" s="3" customFormat="1" outlineLevel="2">
      <c r="A200" s="21"/>
      <c r="B200" s="21"/>
      <c r="C200" s="21"/>
      <c r="D200" s="16" t="s">
        <v>1705</v>
      </c>
      <c r="E200" s="21"/>
      <c r="F200" s="21"/>
      <c r="G200" s="16" t="s">
        <v>933</v>
      </c>
      <c r="H200" s="34" t="s">
        <v>1536</v>
      </c>
      <c r="I200" s="34"/>
      <c r="J200" s="34">
        <v>6</v>
      </c>
      <c r="K200" s="21"/>
      <c r="L200" s="21"/>
      <c r="M200" s="21"/>
      <c r="N200" s="21"/>
      <c r="O200" s="21"/>
      <c r="P200" s="21"/>
      <c r="Q200" s="21"/>
      <c r="R200" s="21"/>
      <c r="S200" s="35"/>
      <c r="T200" s="17"/>
      <c r="U200" s="16"/>
      <c r="V200" s="17">
        <f>J200*14</f>
        <v>84</v>
      </c>
      <c r="W200" s="17"/>
      <c r="X200" s="23"/>
      <c r="Y200" s="17"/>
      <c r="Z200" s="18">
        <f>U200+V200+W200+X200+Y200</f>
        <v>84</v>
      </c>
    </row>
    <row r="201" spans="1:27" s="3" customFormat="1" outlineLevel="2">
      <c r="A201" s="21"/>
      <c r="B201" s="21"/>
      <c r="C201" s="21"/>
      <c r="D201" s="16" t="s">
        <v>1706</v>
      </c>
      <c r="E201" s="21"/>
      <c r="F201" s="21"/>
      <c r="G201" s="16" t="s">
        <v>933</v>
      </c>
      <c r="H201" s="21" t="s">
        <v>1536</v>
      </c>
      <c r="I201" s="21"/>
      <c r="J201" s="21">
        <v>9</v>
      </c>
      <c r="K201" s="21"/>
      <c r="L201" s="21"/>
      <c r="M201" s="21"/>
      <c r="N201" s="21"/>
      <c r="O201" s="21"/>
      <c r="P201" s="21"/>
      <c r="Q201" s="21"/>
      <c r="R201" s="21"/>
      <c r="S201" s="35"/>
      <c r="T201" s="17"/>
      <c r="U201" s="17"/>
      <c r="V201" s="17"/>
      <c r="W201" s="17"/>
      <c r="X201" s="23"/>
      <c r="Y201" s="17">
        <f>2*J201</f>
        <v>18</v>
      </c>
      <c r="Z201" s="18">
        <f>U201+V201+W201+X201+Y201</f>
        <v>18</v>
      </c>
      <c r="AA201" s="33"/>
    </row>
    <row r="202" spans="1:27" s="3" customFormat="1" outlineLevel="1">
      <c r="A202" s="21"/>
      <c r="B202" s="21"/>
      <c r="C202" s="21"/>
      <c r="D202" s="16"/>
      <c r="E202" s="21"/>
      <c r="F202" s="21"/>
      <c r="G202" s="42" t="s">
        <v>2331</v>
      </c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35"/>
      <c r="T202" s="17"/>
      <c r="U202" s="17"/>
      <c r="V202" s="17"/>
      <c r="W202" s="17"/>
      <c r="X202" s="23"/>
      <c r="Y202" s="17"/>
      <c r="Z202" s="18">
        <f>SUBTOTAL(9,Z198:Z201)</f>
        <v>149</v>
      </c>
      <c r="AA202" s="33"/>
    </row>
    <row r="203" spans="1:27" s="3" customFormat="1" outlineLevel="2">
      <c r="A203" s="16" t="s">
        <v>521</v>
      </c>
      <c r="B203" s="16" t="s">
        <v>1153</v>
      </c>
      <c r="C203" s="16" t="s">
        <v>1154</v>
      </c>
      <c r="D203" s="16" t="s">
        <v>1655</v>
      </c>
      <c r="E203" s="16" t="s">
        <v>1656</v>
      </c>
      <c r="F203" s="16" t="s">
        <v>45</v>
      </c>
      <c r="G203" s="16" t="s">
        <v>826</v>
      </c>
      <c r="H203" s="16" t="s">
        <v>827</v>
      </c>
      <c r="I203" s="16" t="s">
        <v>102</v>
      </c>
      <c r="J203" s="16">
        <v>25</v>
      </c>
      <c r="K203" s="16" t="s">
        <v>1155</v>
      </c>
      <c r="L203" s="16" t="s">
        <v>1156</v>
      </c>
      <c r="M203" s="16" t="s">
        <v>896</v>
      </c>
      <c r="N203" s="16" t="s">
        <v>61</v>
      </c>
      <c r="O203" s="16" t="s">
        <v>61</v>
      </c>
      <c r="P203" s="16" t="s">
        <v>25</v>
      </c>
      <c r="Q203" s="16" t="s">
        <v>25</v>
      </c>
      <c r="R203" s="17">
        <v>0</v>
      </c>
      <c r="S203" s="18">
        <f>IF(J203&lt;25,1,1+(J203-25)/J203)</f>
        <v>1</v>
      </c>
      <c r="T203" s="16">
        <v>1</v>
      </c>
      <c r="U203" s="16">
        <f>O203*S203*T203</f>
        <v>32</v>
      </c>
      <c r="V203" s="16"/>
      <c r="W203" s="16"/>
      <c r="X203" s="18"/>
      <c r="Y203" s="16"/>
      <c r="Z203" s="18">
        <f>U203+V203+W203+X203+Y203</f>
        <v>32</v>
      </c>
    </row>
    <row r="204" spans="1:27" s="3" customFormat="1" outlineLevel="2">
      <c r="A204" s="16" t="s">
        <v>13</v>
      </c>
      <c r="B204" s="16" t="s">
        <v>824</v>
      </c>
      <c r="C204" s="16" t="s">
        <v>825</v>
      </c>
      <c r="D204" s="16" t="s">
        <v>1778</v>
      </c>
      <c r="E204" s="16" t="s">
        <v>1779</v>
      </c>
      <c r="F204" s="16" t="s">
        <v>45</v>
      </c>
      <c r="G204" s="16" t="s">
        <v>826</v>
      </c>
      <c r="H204" s="16" t="s">
        <v>827</v>
      </c>
      <c r="I204" s="16" t="s">
        <v>102</v>
      </c>
      <c r="J204" s="16">
        <v>32</v>
      </c>
      <c r="K204" s="16" t="s">
        <v>151</v>
      </c>
      <c r="L204" s="16" t="s">
        <v>108</v>
      </c>
      <c r="M204" s="16" t="s">
        <v>166</v>
      </c>
      <c r="N204" s="16" t="s">
        <v>61</v>
      </c>
      <c r="O204" s="16" t="s">
        <v>61</v>
      </c>
      <c r="P204" s="16" t="s">
        <v>25</v>
      </c>
      <c r="Q204" s="16" t="s">
        <v>25</v>
      </c>
      <c r="R204" s="17">
        <v>0</v>
      </c>
      <c r="S204" s="18">
        <f>IF(J204&lt;25,1,1+(J204-25)/J204)</f>
        <v>1.21875</v>
      </c>
      <c r="T204" s="16">
        <v>1</v>
      </c>
      <c r="U204" s="16">
        <f>O204*S204*T204</f>
        <v>39</v>
      </c>
      <c r="V204" s="16"/>
      <c r="W204" s="16"/>
      <c r="X204" s="18"/>
      <c r="Y204" s="16"/>
      <c r="Z204" s="18">
        <f>U204+V204+W204+X204+Y204</f>
        <v>39</v>
      </c>
    </row>
    <row r="205" spans="1:27" s="3" customFormat="1" outlineLevel="2">
      <c r="A205" s="21"/>
      <c r="B205" s="21"/>
      <c r="C205" s="21"/>
      <c r="D205" s="16" t="s">
        <v>1780</v>
      </c>
      <c r="E205" s="21"/>
      <c r="F205" s="21"/>
      <c r="G205" s="16" t="s">
        <v>826</v>
      </c>
      <c r="H205" s="34" t="s">
        <v>1537</v>
      </c>
      <c r="I205" s="34"/>
      <c r="J205" s="34">
        <v>5</v>
      </c>
      <c r="K205" s="21"/>
      <c r="L205" s="21"/>
      <c r="M205" s="21"/>
      <c r="N205" s="21"/>
      <c r="O205" s="21"/>
      <c r="P205" s="21"/>
      <c r="Q205" s="21"/>
      <c r="R205" s="21"/>
      <c r="S205" s="35"/>
      <c r="T205" s="17"/>
      <c r="U205" s="16"/>
      <c r="V205" s="17">
        <f>J205*14</f>
        <v>70</v>
      </c>
      <c r="W205" s="17"/>
      <c r="X205" s="23"/>
      <c r="Y205" s="17"/>
      <c r="Z205" s="18">
        <f>U205+V205+W205+X205+Y205</f>
        <v>70</v>
      </c>
    </row>
    <row r="206" spans="1:27" s="3" customFormat="1" outlineLevel="2">
      <c r="A206" s="21"/>
      <c r="B206" s="21"/>
      <c r="C206" s="21"/>
      <c r="D206" s="16" t="s">
        <v>1781</v>
      </c>
      <c r="E206" s="21"/>
      <c r="F206" s="21"/>
      <c r="G206" s="16" t="s">
        <v>826</v>
      </c>
      <c r="H206" s="21" t="s">
        <v>1537</v>
      </c>
      <c r="I206" s="21"/>
      <c r="J206" s="21">
        <v>9</v>
      </c>
      <c r="K206" s="21"/>
      <c r="L206" s="21"/>
      <c r="M206" s="21"/>
      <c r="N206" s="21"/>
      <c r="O206" s="21"/>
      <c r="P206" s="21"/>
      <c r="Q206" s="21"/>
      <c r="R206" s="21"/>
      <c r="S206" s="35"/>
      <c r="T206" s="17"/>
      <c r="U206" s="17"/>
      <c r="V206" s="17"/>
      <c r="W206" s="17"/>
      <c r="X206" s="23"/>
      <c r="Y206" s="17">
        <f>2*J206</f>
        <v>18</v>
      </c>
      <c r="Z206" s="18">
        <f>U206+V206+W206+X206+Y206</f>
        <v>18</v>
      </c>
      <c r="AA206" s="33"/>
    </row>
    <row r="207" spans="1:27" s="3" customFormat="1" outlineLevel="1">
      <c r="A207" s="21"/>
      <c r="B207" s="21"/>
      <c r="C207" s="21"/>
      <c r="D207" s="16"/>
      <c r="E207" s="21"/>
      <c r="F207" s="21"/>
      <c r="G207" s="42" t="s">
        <v>2332</v>
      </c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35"/>
      <c r="T207" s="17"/>
      <c r="U207" s="17"/>
      <c r="V207" s="17"/>
      <c r="W207" s="17"/>
      <c r="X207" s="23"/>
      <c r="Y207" s="17"/>
      <c r="Z207" s="18">
        <f>SUBTOTAL(9,Z203:Z206)</f>
        <v>159</v>
      </c>
      <c r="AA207" s="33"/>
    </row>
    <row r="208" spans="1:27" s="3" customFormat="1" outlineLevel="2">
      <c r="A208" s="16" t="s">
        <v>13</v>
      </c>
      <c r="B208" s="16" t="s">
        <v>776</v>
      </c>
      <c r="C208" s="16" t="s">
        <v>777</v>
      </c>
      <c r="D208" s="16" t="s">
        <v>1778</v>
      </c>
      <c r="E208" s="16" t="s">
        <v>1779</v>
      </c>
      <c r="F208" s="16" t="s">
        <v>33</v>
      </c>
      <c r="G208" s="16" t="s">
        <v>778</v>
      </c>
      <c r="H208" s="16" t="s">
        <v>779</v>
      </c>
      <c r="I208" s="16" t="s">
        <v>19</v>
      </c>
      <c r="J208" s="16">
        <v>44</v>
      </c>
      <c r="K208" s="16" t="s">
        <v>36</v>
      </c>
      <c r="L208" s="16" t="s">
        <v>780</v>
      </c>
      <c r="M208" s="16" t="s">
        <v>73</v>
      </c>
      <c r="N208" s="16" t="s">
        <v>39</v>
      </c>
      <c r="O208" s="16" t="s">
        <v>39</v>
      </c>
      <c r="P208" s="16" t="s">
        <v>25</v>
      </c>
      <c r="Q208" s="16" t="s">
        <v>25</v>
      </c>
      <c r="R208" s="17">
        <v>0</v>
      </c>
      <c r="S208" s="18">
        <f>IF(J208&lt;25,1,1+(J208-25)/J208)</f>
        <v>1.4318181818181819</v>
      </c>
      <c r="T208" s="16">
        <v>1</v>
      </c>
      <c r="U208" s="16">
        <f>O208*S208*T208</f>
        <v>91.63636363636364</v>
      </c>
      <c r="V208" s="16"/>
      <c r="W208" s="16"/>
      <c r="X208" s="18"/>
      <c r="Y208" s="16"/>
      <c r="Z208" s="18">
        <f>U208+V208+W208+X208+Y208</f>
        <v>91.63636363636364</v>
      </c>
    </row>
    <row r="209" spans="1:27" s="3" customFormat="1" outlineLevel="2">
      <c r="A209" s="16" t="s">
        <v>521</v>
      </c>
      <c r="B209" s="16" t="s">
        <v>785</v>
      </c>
      <c r="C209" s="16" t="s">
        <v>786</v>
      </c>
      <c r="D209" s="16" t="s">
        <v>1782</v>
      </c>
      <c r="E209" s="16" t="s">
        <v>1783</v>
      </c>
      <c r="F209" s="16" t="s">
        <v>45</v>
      </c>
      <c r="G209" s="16" t="s">
        <v>778</v>
      </c>
      <c r="H209" s="16" t="s">
        <v>779</v>
      </c>
      <c r="I209" s="16" t="s">
        <v>19</v>
      </c>
      <c r="J209" s="16">
        <v>38</v>
      </c>
      <c r="K209" s="16" t="s">
        <v>1170</v>
      </c>
      <c r="L209" s="16" t="s">
        <v>1118</v>
      </c>
      <c r="M209" s="16" t="s">
        <v>527</v>
      </c>
      <c r="N209" s="16" t="s">
        <v>61</v>
      </c>
      <c r="O209" s="16" t="s">
        <v>631</v>
      </c>
      <c r="P209" s="16" t="s">
        <v>234</v>
      </c>
      <c r="Q209" s="16" t="s">
        <v>25</v>
      </c>
      <c r="R209" s="17">
        <v>6</v>
      </c>
      <c r="S209" s="18">
        <f>IF(J209&lt;25,1,1+(J209-25)/J209)</f>
        <v>1.3421052631578947</v>
      </c>
      <c r="T209" s="16">
        <v>1</v>
      </c>
      <c r="U209" s="16">
        <f>O209*S209*T209</f>
        <v>34.89473684210526</v>
      </c>
      <c r="V209" s="16"/>
      <c r="W209" s="16"/>
      <c r="X209" s="18">
        <f>R209*S209</f>
        <v>8.0526315789473681</v>
      </c>
      <c r="Y209" s="16"/>
      <c r="Z209" s="18">
        <f>U209+V209+W209+X209+Y209</f>
        <v>42.94736842105263</v>
      </c>
    </row>
    <row r="210" spans="1:27" s="3" customFormat="1" outlineLevel="2">
      <c r="A210" s="16" t="s">
        <v>521</v>
      </c>
      <c r="B210" s="16" t="s">
        <v>1323</v>
      </c>
      <c r="C210" s="16" t="s">
        <v>1324</v>
      </c>
      <c r="D210" s="16" t="s">
        <v>1784</v>
      </c>
      <c r="E210" s="16" t="s">
        <v>1783</v>
      </c>
      <c r="F210" s="16" t="s">
        <v>51</v>
      </c>
      <c r="G210" s="16" t="s">
        <v>778</v>
      </c>
      <c r="H210" s="16" t="s">
        <v>779</v>
      </c>
      <c r="I210" s="16" t="s">
        <v>19</v>
      </c>
      <c r="J210" s="16">
        <v>40</v>
      </c>
      <c r="K210" s="16"/>
      <c r="L210" s="16"/>
      <c r="M210" s="16" t="s">
        <v>527</v>
      </c>
      <c r="N210" s="16" t="s">
        <v>56</v>
      </c>
      <c r="O210" s="16" t="s">
        <v>25</v>
      </c>
      <c r="P210" s="16" t="s">
        <v>56</v>
      </c>
      <c r="Q210" s="16" t="s">
        <v>25</v>
      </c>
      <c r="R210" s="17">
        <f>P210+Q210</f>
        <v>16</v>
      </c>
      <c r="S210" s="18">
        <f>IF(J210/2&lt;25,1,1+(J210/2-25)/J210/2)</f>
        <v>1</v>
      </c>
      <c r="T210" s="16"/>
      <c r="U210" s="16"/>
      <c r="V210" s="16"/>
      <c r="W210" s="16"/>
      <c r="X210" s="18">
        <f>R210*S210*2</f>
        <v>32</v>
      </c>
      <c r="Y210" s="16"/>
      <c r="Z210" s="18">
        <f>U210+V210+W210+X210+Y210</f>
        <v>32</v>
      </c>
      <c r="AA210" s="2"/>
    </row>
    <row r="211" spans="1:27" s="3" customFormat="1" outlineLevel="2">
      <c r="A211" s="16" t="s">
        <v>13</v>
      </c>
      <c r="B211" s="16" t="s">
        <v>844</v>
      </c>
      <c r="C211" s="16" t="s">
        <v>845</v>
      </c>
      <c r="D211" s="16" t="s">
        <v>1782</v>
      </c>
      <c r="E211" s="16" t="s">
        <v>1785</v>
      </c>
      <c r="F211" s="16" t="s">
        <v>45</v>
      </c>
      <c r="G211" s="16" t="s">
        <v>778</v>
      </c>
      <c r="H211" s="16" t="s">
        <v>779</v>
      </c>
      <c r="I211" s="16" t="s">
        <v>19</v>
      </c>
      <c r="J211" s="16">
        <v>45</v>
      </c>
      <c r="K211" s="16" t="s">
        <v>130</v>
      </c>
      <c r="L211" s="16" t="s">
        <v>60</v>
      </c>
      <c r="M211" s="16" t="s">
        <v>73</v>
      </c>
      <c r="N211" s="16" t="s">
        <v>61</v>
      </c>
      <c r="O211" s="16" t="s">
        <v>61</v>
      </c>
      <c r="P211" s="16" t="s">
        <v>25</v>
      </c>
      <c r="Q211" s="16" t="s">
        <v>25</v>
      </c>
      <c r="R211" s="17">
        <v>0</v>
      </c>
      <c r="S211" s="18">
        <f>IF(J211&lt;25,1,1+(J211-25)/J211)</f>
        <v>1.4444444444444444</v>
      </c>
      <c r="T211" s="16">
        <v>1</v>
      </c>
      <c r="U211" s="16">
        <f>O211*S211*T211</f>
        <v>46.222222222222221</v>
      </c>
      <c r="V211" s="16"/>
      <c r="W211" s="16"/>
      <c r="X211" s="18"/>
      <c r="Y211" s="16"/>
      <c r="Z211" s="18">
        <f>U211+V211+W211+X211+Y211</f>
        <v>46.222222222222221</v>
      </c>
    </row>
    <row r="212" spans="1:27" s="3" customFormat="1" outlineLevel="2">
      <c r="A212" s="16" t="s">
        <v>521</v>
      </c>
      <c r="B212" s="16" t="s">
        <v>1394</v>
      </c>
      <c r="C212" s="16" t="s">
        <v>1395</v>
      </c>
      <c r="D212" s="16" t="s">
        <v>1784</v>
      </c>
      <c r="E212" s="16" t="s">
        <v>1783</v>
      </c>
      <c r="F212" s="16" t="s">
        <v>99</v>
      </c>
      <c r="G212" s="16" t="s">
        <v>778</v>
      </c>
      <c r="H212" s="16" t="s">
        <v>779</v>
      </c>
      <c r="I212" s="16" t="s">
        <v>19</v>
      </c>
      <c r="J212" s="16">
        <v>79</v>
      </c>
      <c r="K212" s="16"/>
      <c r="L212" s="16"/>
      <c r="M212" s="16" t="s">
        <v>903</v>
      </c>
      <c r="N212" s="16" t="s">
        <v>61</v>
      </c>
      <c r="O212" s="16" t="s">
        <v>25</v>
      </c>
      <c r="P212" s="16" t="s">
        <v>61</v>
      </c>
      <c r="Q212" s="16" t="s">
        <v>25</v>
      </c>
      <c r="R212" s="17">
        <f>P212+Q212</f>
        <v>32</v>
      </c>
      <c r="S212" s="18">
        <f>IF(J212/2&lt;25,1,1+(J212/2-25)/J212/2)</f>
        <v>1.0917721518987342</v>
      </c>
      <c r="T212" s="16"/>
      <c r="U212" s="16"/>
      <c r="V212" s="16"/>
      <c r="W212" s="16"/>
      <c r="X212" s="18">
        <f>R212*S212*2</f>
        <v>69.87341772151899</v>
      </c>
      <c r="Y212" s="16"/>
      <c r="Z212" s="18">
        <f>U212+V212+W212+X212+Y212</f>
        <v>69.87341772151899</v>
      </c>
      <c r="AA212" s="37"/>
    </row>
    <row r="213" spans="1:27" s="3" customFormat="1" outlineLevel="2">
      <c r="A213" s="16" t="s">
        <v>521</v>
      </c>
      <c r="B213" s="16" t="s">
        <v>897</v>
      </c>
      <c r="C213" s="16" t="s">
        <v>898</v>
      </c>
      <c r="D213" s="16" t="s">
        <v>1786</v>
      </c>
      <c r="E213" s="16" t="s">
        <v>1785</v>
      </c>
      <c r="F213" s="16" t="s">
        <v>1787</v>
      </c>
      <c r="G213" s="16" t="s">
        <v>778</v>
      </c>
      <c r="H213" s="16" t="s">
        <v>1788</v>
      </c>
      <c r="I213" s="16"/>
      <c r="J213" s="16">
        <v>6</v>
      </c>
      <c r="K213" s="16"/>
      <c r="L213" s="16"/>
      <c r="M213" s="16" t="s">
        <v>903</v>
      </c>
      <c r="N213" s="16" t="s">
        <v>25</v>
      </c>
      <c r="O213" s="16" t="s">
        <v>25</v>
      </c>
      <c r="P213" s="16" t="s">
        <v>25</v>
      </c>
      <c r="Q213" s="16" t="s">
        <v>25</v>
      </c>
      <c r="R213" s="16"/>
      <c r="S213" s="18"/>
      <c r="T213" s="16"/>
      <c r="U213" s="16"/>
      <c r="V213" s="16"/>
      <c r="W213" s="16"/>
      <c r="X213" s="18">
        <f>0.3*14*J213</f>
        <v>25.200000000000003</v>
      </c>
      <c r="Y213" s="16"/>
      <c r="Z213" s="18">
        <f>U213+V213+W213+X213+Y213</f>
        <v>25.200000000000003</v>
      </c>
      <c r="AA213" s="32"/>
    </row>
    <row r="214" spans="1:27" s="3" customFormat="1" outlineLevel="2">
      <c r="A214" s="21"/>
      <c r="B214" s="21"/>
      <c r="C214" s="21"/>
      <c r="D214" s="16" t="s">
        <v>1789</v>
      </c>
      <c r="E214" s="21"/>
      <c r="F214" s="21"/>
      <c r="G214" s="16" t="s">
        <v>778</v>
      </c>
      <c r="H214" s="34" t="s">
        <v>1618</v>
      </c>
      <c r="I214" s="34"/>
      <c r="J214" s="34">
        <v>4</v>
      </c>
      <c r="K214" s="21"/>
      <c r="L214" s="21"/>
      <c r="M214" s="21"/>
      <c r="N214" s="21"/>
      <c r="O214" s="21"/>
      <c r="P214" s="21"/>
      <c r="Q214" s="21"/>
      <c r="R214" s="21"/>
      <c r="S214" s="35"/>
      <c r="T214" s="17"/>
      <c r="U214" s="16"/>
      <c r="V214" s="17">
        <f>J214*14</f>
        <v>56</v>
      </c>
      <c r="W214" s="17"/>
      <c r="X214" s="23"/>
      <c r="Y214" s="17"/>
      <c r="Z214" s="18">
        <f>U214+V214+W214+X214+Y214</f>
        <v>56</v>
      </c>
    </row>
    <row r="215" spans="1:27" s="3" customFormat="1" outlineLevel="2">
      <c r="A215" s="21"/>
      <c r="B215" s="21"/>
      <c r="C215" s="21"/>
      <c r="D215" s="16" t="s">
        <v>1790</v>
      </c>
      <c r="E215" s="21"/>
      <c r="F215" s="21"/>
      <c r="G215" s="16" t="s">
        <v>778</v>
      </c>
      <c r="H215" s="21" t="s">
        <v>1618</v>
      </c>
      <c r="I215" s="21"/>
      <c r="J215" s="21">
        <v>12</v>
      </c>
      <c r="K215" s="21"/>
      <c r="L215" s="21"/>
      <c r="M215" s="21"/>
      <c r="N215" s="21"/>
      <c r="O215" s="21"/>
      <c r="P215" s="21"/>
      <c r="Q215" s="21"/>
      <c r="R215" s="21"/>
      <c r="S215" s="35"/>
      <c r="T215" s="17"/>
      <c r="U215" s="17"/>
      <c r="V215" s="17"/>
      <c r="W215" s="17"/>
      <c r="X215" s="23"/>
      <c r="Y215" s="17">
        <f>2*J215</f>
        <v>24</v>
      </c>
      <c r="Z215" s="18">
        <f>U215+V215+W215+X215+Y215</f>
        <v>24</v>
      </c>
      <c r="AA215" s="33"/>
    </row>
    <row r="216" spans="1:27" s="3" customFormat="1" outlineLevel="1">
      <c r="A216" s="21"/>
      <c r="B216" s="21"/>
      <c r="C216" s="21"/>
      <c r="D216" s="16"/>
      <c r="E216" s="21"/>
      <c r="F216" s="21"/>
      <c r="G216" s="42" t="s">
        <v>2333</v>
      </c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35"/>
      <c r="T216" s="17"/>
      <c r="U216" s="17"/>
      <c r="V216" s="17"/>
      <c r="W216" s="17"/>
      <c r="X216" s="23"/>
      <c r="Y216" s="17"/>
      <c r="Z216" s="18">
        <f>SUBTOTAL(9,Z208:Z215)</f>
        <v>387.87937200115749</v>
      </c>
      <c r="AA216" s="33"/>
    </row>
    <row r="217" spans="1:27" s="3" customFormat="1" outlineLevel="2">
      <c r="A217" s="21"/>
      <c r="B217" s="21"/>
      <c r="C217" s="21"/>
      <c r="D217" s="16" t="s">
        <v>1789</v>
      </c>
      <c r="E217" s="21"/>
      <c r="F217" s="21"/>
      <c r="G217" s="36" t="s">
        <v>1791</v>
      </c>
      <c r="H217" s="34" t="s">
        <v>1634</v>
      </c>
      <c r="I217" s="34"/>
      <c r="J217" s="34">
        <v>2</v>
      </c>
      <c r="K217" s="21"/>
      <c r="L217" s="21"/>
      <c r="M217" s="21"/>
      <c r="N217" s="21"/>
      <c r="O217" s="21"/>
      <c r="P217" s="21"/>
      <c r="Q217" s="21"/>
      <c r="R217" s="21"/>
      <c r="S217" s="35"/>
      <c r="T217" s="17"/>
      <c r="U217" s="16"/>
      <c r="V217" s="17">
        <f>J217*14</f>
        <v>28</v>
      </c>
      <c r="W217" s="17"/>
      <c r="X217" s="23"/>
      <c r="Y217" s="17"/>
      <c r="Z217" s="18">
        <f>U217+V217+W217+X217+Y217</f>
        <v>28</v>
      </c>
    </row>
    <row r="218" spans="1:27" s="3" customFormat="1" outlineLevel="1">
      <c r="A218" s="21"/>
      <c r="B218" s="21"/>
      <c r="C218" s="21"/>
      <c r="D218" s="16"/>
      <c r="E218" s="21"/>
      <c r="F218" s="21"/>
      <c r="G218" s="44" t="s">
        <v>2334</v>
      </c>
      <c r="H218" s="34"/>
      <c r="I218" s="34"/>
      <c r="J218" s="34"/>
      <c r="K218" s="21"/>
      <c r="L218" s="21"/>
      <c r="M218" s="21"/>
      <c r="N218" s="21"/>
      <c r="O218" s="21"/>
      <c r="P218" s="21"/>
      <c r="Q218" s="21"/>
      <c r="R218" s="21"/>
      <c r="S218" s="35"/>
      <c r="T218" s="17"/>
      <c r="U218" s="16"/>
      <c r="V218" s="17"/>
      <c r="W218" s="17"/>
      <c r="X218" s="23"/>
      <c r="Y218" s="17"/>
      <c r="Z218" s="18">
        <f>SUBTOTAL(9,Z217:Z217)</f>
        <v>28</v>
      </c>
    </row>
    <row r="219" spans="1:27" s="3" customFormat="1" outlineLevel="2">
      <c r="A219" s="16" t="s">
        <v>30</v>
      </c>
      <c r="B219" s="16" t="s">
        <v>604</v>
      </c>
      <c r="C219" s="16" t="s">
        <v>605</v>
      </c>
      <c r="D219" s="16" t="s">
        <v>1792</v>
      </c>
      <c r="E219" s="16" t="s">
        <v>1785</v>
      </c>
      <c r="F219" s="16" t="s">
        <v>99</v>
      </c>
      <c r="G219" s="16" t="s">
        <v>606</v>
      </c>
      <c r="H219" s="16" t="s">
        <v>607</v>
      </c>
      <c r="I219" s="16" t="s">
        <v>19</v>
      </c>
      <c r="J219" s="16">
        <v>99</v>
      </c>
      <c r="K219" s="16" t="s">
        <v>608</v>
      </c>
      <c r="L219" s="16" t="s">
        <v>609</v>
      </c>
      <c r="M219" s="16"/>
      <c r="N219" s="16" t="s">
        <v>56</v>
      </c>
      <c r="O219" s="16" t="s">
        <v>132</v>
      </c>
      <c r="P219" s="16" t="s">
        <v>25</v>
      </c>
      <c r="Q219" s="16" t="s">
        <v>132</v>
      </c>
      <c r="R219" s="17">
        <v>8</v>
      </c>
      <c r="S219" s="18">
        <f>IF(J219&lt;25,1,1+(J219-25)/J219)</f>
        <v>1.7474747474747474</v>
      </c>
      <c r="T219" s="16">
        <v>1</v>
      </c>
      <c r="U219" s="16">
        <f>O219*S219*T219</f>
        <v>13.979797979797979</v>
      </c>
      <c r="V219" s="16"/>
      <c r="W219" s="16"/>
      <c r="X219" s="18">
        <f>R219*S219</f>
        <v>13.979797979797979</v>
      </c>
      <c r="Y219" s="16"/>
      <c r="Z219" s="18">
        <f>U219+V219+W219+X219+Y219</f>
        <v>27.959595959595958</v>
      </c>
    </row>
    <row r="220" spans="1:27" s="3" customFormat="1" outlineLevel="2">
      <c r="A220" s="16" t="s">
        <v>42</v>
      </c>
      <c r="B220" s="16" t="s">
        <v>650</v>
      </c>
      <c r="C220" s="16" t="s">
        <v>651</v>
      </c>
      <c r="D220" s="16" t="s">
        <v>1666</v>
      </c>
      <c r="E220" s="16" t="s">
        <v>1648</v>
      </c>
      <c r="F220" s="16" t="s">
        <v>16</v>
      </c>
      <c r="G220" s="16" t="s">
        <v>606</v>
      </c>
      <c r="H220" s="16" t="s">
        <v>607</v>
      </c>
      <c r="I220" s="16" t="s">
        <v>19</v>
      </c>
      <c r="J220" s="16">
        <v>65</v>
      </c>
      <c r="K220" s="16" t="s">
        <v>171</v>
      </c>
      <c r="L220" s="16" t="s">
        <v>188</v>
      </c>
      <c r="M220" s="16" t="s">
        <v>331</v>
      </c>
      <c r="N220" s="16" t="s">
        <v>22</v>
      </c>
      <c r="O220" s="16" t="s">
        <v>22</v>
      </c>
      <c r="P220" s="16" t="s">
        <v>25</v>
      </c>
      <c r="Q220" s="16" t="s">
        <v>25</v>
      </c>
      <c r="R220" s="17">
        <v>0</v>
      </c>
      <c r="S220" s="18">
        <f>IF(J220&lt;25,1,1+(J220-25)/J220)</f>
        <v>1.6153846153846154</v>
      </c>
      <c r="T220" s="16">
        <v>1</v>
      </c>
      <c r="U220" s="16">
        <f>O220*S220*T220</f>
        <v>77.538461538461547</v>
      </c>
      <c r="V220" s="16"/>
      <c r="W220" s="16"/>
      <c r="X220" s="18"/>
      <c r="Y220" s="16"/>
      <c r="Z220" s="18">
        <f>U220+V220+W220+X220+Y220</f>
        <v>77.538461538461547</v>
      </c>
    </row>
    <row r="221" spans="1:27" s="3" customFormat="1" outlineLevel="2">
      <c r="A221" s="16" t="s">
        <v>13</v>
      </c>
      <c r="B221" s="16" t="s">
        <v>658</v>
      </c>
      <c r="C221" s="16" t="s">
        <v>659</v>
      </c>
      <c r="D221" s="16" t="s">
        <v>1666</v>
      </c>
      <c r="E221" s="16" t="s">
        <v>1648</v>
      </c>
      <c r="F221" s="16" t="s">
        <v>45</v>
      </c>
      <c r="G221" s="16" t="s">
        <v>606</v>
      </c>
      <c r="H221" s="16" t="s">
        <v>607</v>
      </c>
      <c r="I221" s="16" t="s">
        <v>19</v>
      </c>
      <c r="J221" s="16">
        <v>35</v>
      </c>
      <c r="K221" s="16" t="s">
        <v>187</v>
      </c>
      <c r="L221" s="16" t="s">
        <v>160</v>
      </c>
      <c r="M221" s="16" t="s">
        <v>109</v>
      </c>
      <c r="N221" s="16" t="s">
        <v>61</v>
      </c>
      <c r="O221" s="16" t="s">
        <v>23</v>
      </c>
      <c r="P221" s="16" t="s">
        <v>21</v>
      </c>
      <c r="Q221" s="16" t="s">
        <v>25</v>
      </c>
      <c r="R221" s="17">
        <v>4</v>
      </c>
      <c r="S221" s="18">
        <f>IF(J221&lt;25,1,1+(J221-25)/J221)</f>
        <v>1.2857142857142856</v>
      </c>
      <c r="T221" s="16">
        <v>1</v>
      </c>
      <c r="U221" s="16">
        <f>O221*S221*T221</f>
        <v>36</v>
      </c>
      <c r="V221" s="16"/>
      <c r="W221" s="16"/>
      <c r="X221" s="18">
        <f>R221*S221</f>
        <v>5.1428571428571423</v>
      </c>
      <c r="Y221" s="16"/>
      <c r="Z221" s="18">
        <f>U221+V221+W221+X221+Y221</f>
        <v>41.142857142857139</v>
      </c>
    </row>
    <row r="222" spans="1:27" s="3" customFormat="1" outlineLevel="2">
      <c r="A222" s="16" t="s">
        <v>521</v>
      </c>
      <c r="B222" s="16" t="s">
        <v>1355</v>
      </c>
      <c r="C222" s="16" t="s">
        <v>1356</v>
      </c>
      <c r="D222" s="16" t="s">
        <v>1666</v>
      </c>
      <c r="E222" s="16" t="s">
        <v>1667</v>
      </c>
      <c r="F222" s="16" t="s">
        <v>45</v>
      </c>
      <c r="G222" s="16" t="s">
        <v>606</v>
      </c>
      <c r="H222" s="16" t="s">
        <v>607</v>
      </c>
      <c r="I222" s="16" t="s">
        <v>19</v>
      </c>
      <c r="J222" s="16">
        <v>10</v>
      </c>
      <c r="K222" s="16" t="s">
        <v>1310</v>
      </c>
      <c r="L222" s="16" t="s">
        <v>172</v>
      </c>
      <c r="M222" s="16" t="s">
        <v>809</v>
      </c>
      <c r="N222" s="16" t="s">
        <v>61</v>
      </c>
      <c r="O222" s="16" t="s">
        <v>61</v>
      </c>
      <c r="P222" s="16" t="s">
        <v>25</v>
      </c>
      <c r="Q222" s="16" t="s">
        <v>25</v>
      </c>
      <c r="R222" s="17">
        <v>0</v>
      </c>
      <c r="S222" s="18">
        <f>IF(J222&lt;25,1,1+(J222-25)/J222)</f>
        <v>1</v>
      </c>
      <c r="T222" s="16">
        <v>1</v>
      </c>
      <c r="U222" s="16">
        <f>O222*S222*T222</f>
        <v>32</v>
      </c>
      <c r="V222" s="16"/>
      <c r="W222" s="16"/>
      <c r="X222" s="18"/>
      <c r="Y222" s="16"/>
      <c r="Z222" s="18">
        <f>U222+V222+W222+X222+Y222</f>
        <v>32</v>
      </c>
    </row>
    <row r="223" spans="1:27" s="3" customFormat="1" outlineLevel="2">
      <c r="A223" s="21"/>
      <c r="B223" s="21"/>
      <c r="C223" s="21"/>
      <c r="D223" s="16" t="s">
        <v>1649</v>
      </c>
      <c r="E223" s="21"/>
      <c r="F223" s="21"/>
      <c r="G223" s="16" t="s">
        <v>606</v>
      </c>
      <c r="H223" s="34" t="s">
        <v>1477</v>
      </c>
      <c r="I223" s="34"/>
      <c r="J223" s="34">
        <v>3</v>
      </c>
      <c r="K223" s="21"/>
      <c r="L223" s="21"/>
      <c r="M223" s="21"/>
      <c r="N223" s="21"/>
      <c r="O223" s="21"/>
      <c r="P223" s="21"/>
      <c r="Q223" s="21"/>
      <c r="R223" s="21"/>
      <c r="S223" s="35"/>
      <c r="T223" s="17"/>
      <c r="U223" s="16"/>
      <c r="V223" s="17">
        <f>J223*14</f>
        <v>42</v>
      </c>
      <c r="W223" s="17"/>
      <c r="X223" s="23"/>
      <c r="Y223" s="17"/>
      <c r="Z223" s="18">
        <f>U223+V223+W223+X223+Y223</f>
        <v>42</v>
      </c>
    </row>
    <row r="224" spans="1:27" s="3" customFormat="1" outlineLevel="2">
      <c r="A224" s="21"/>
      <c r="B224" s="21"/>
      <c r="C224" s="21"/>
      <c r="D224" s="16" t="s">
        <v>1650</v>
      </c>
      <c r="E224" s="21"/>
      <c r="F224" s="21"/>
      <c r="G224" s="16" t="s">
        <v>606</v>
      </c>
      <c r="H224" s="21" t="s">
        <v>1477</v>
      </c>
      <c r="I224" s="21"/>
      <c r="J224" s="21">
        <v>3</v>
      </c>
      <c r="K224" s="21"/>
      <c r="L224" s="21"/>
      <c r="M224" s="21"/>
      <c r="N224" s="21"/>
      <c r="O224" s="21"/>
      <c r="P224" s="21"/>
      <c r="Q224" s="21"/>
      <c r="R224" s="21"/>
      <c r="S224" s="35"/>
      <c r="T224" s="17"/>
      <c r="U224" s="17"/>
      <c r="V224" s="17"/>
      <c r="W224" s="17"/>
      <c r="X224" s="23"/>
      <c r="Y224" s="17">
        <f>2*J224</f>
        <v>6</v>
      </c>
      <c r="Z224" s="18">
        <f>U224+V224+W224+X224+Y224</f>
        <v>6</v>
      </c>
      <c r="AA224" s="33"/>
    </row>
    <row r="225" spans="1:27" s="3" customFormat="1" outlineLevel="1">
      <c r="A225" s="21"/>
      <c r="B225" s="21"/>
      <c r="C225" s="21"/>
      <c r="D225" s="16"/>
      <c r="E225" s="21"/>
      <c r="F225" s="21"/>
      <c r="G225" s="42" t="s">
        <v>2335</v>
      </c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35"/>
      <c r="T225" s="17"/>
      <c r="U225" s="17"/>
      <c r="V225" s="17"/>
      <c r="W225" s="17"/>
      <c r="X225" s="23"/>
      <c r="Y225" s="17"/>
      <c r="Z225" s="18">
        <f>SUBTOTAL(9,Z219:Z224)</f>
        <v>226.64091464091464</v>
      </c>
      <c r="AA225" s="33"/>
    </row>
    <row r="226" spans="1:27" s="3" customFormat="1" outlineLevel="2">
      <c r="A226" s="21"/>
      <c r="B226" s="21"/>
      <c r="C226" s="21"/>
      <c r="D226" s="16" t="s">
        <v>1650</v>
      </c>
      <c r="E226" s="21"/>
      <c r="F226" s="21"/>
      <c r="G226" s="36" t="s">
        <v>1793</v>
      </c>
      <c r="H226" s="21" t="s">
        <v>1472</v>
      </c>
      <c r="I226" s="21"/>
      <c r="J226" s="21">
        <v>2</v>
      </c>
      <c r="K226" s="21"/>
      <c r="L226" s="21"/>
      <c r="M226" s="21"/>
      <c r="N226" s="21"/>
      <c r="O226" s="21"/>
      <c r="P226" s="21"/>
      <c r="Q226" s="21"/>
      <c r="R226" s="21"/>
      <c r="S226" s="35"/>
      <c r="T226" s="17"/>
      <c r="U226" s="17"/>
      <c r="V226" s="17"/>
      <c r="W226" s="17"/>
      <c r="X226" s="23"/>
      <c r="Y226" s="17">
        <f>2*J226</f>
        <v>4</v>
      </c>
      <c r="Z226" s="18">
        <f>U226+V226+W226+X226+Y226</f>
        <v>4</v>
      </c>
      <c r="AA226" s="33"/>
    </row>
    <row r="227" spans="1:27" s="3" customFormat="1" outlineLevel="1">
      <c r="A227" s="21"/>
      <c r="B227" s="21"/>
      <c r="C227" s="21"/>
      <c r="D227" s="16"/>
      <c r="E227" s="21"/>
      <c r="F227" s="21"/>
      <c r="G227" s="44" t="s">
        <v>2336</v>
      </c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35"/>
      <c r="T227" s="17"/>
      <c r="U227" s="17"/>
      <c r="V227" s="17"/>
      <c r="W227" s="17"/>
      <c r="X227" s="23"/>
      <c r="Y227" s="17"/>
      <c r="Z227" s="18">
        <f>SUBTOTAL(9,Z226:Z226)</f>
        <v>4</v>
      </c>
      <c r="AA227" s="33"/>
    </row>
    <row r="228" spans="1:27" s="3" customFormat="1" outlineLevel="2">
      <c r="A228" s="16" t="s">
        <v>13</v>
      </c>
      <c r="B228" s="16" t="s">
        <v>750</v>
      </c>
      <c r="C228" s="16" t="s">
        <v>751</v>
      </c>
      <c r="D228" s="16" t="s">
        <v>1794</v>
      </c>
      <c r="E228" s="16" t="s">
        <v>1686</v>
      </c>
      <c r="F228" s="16" t="s">
        <v>45</v>
      </c>
      <c r="G228" s="16" t="s">
        <v>755</v>
      </c>
      <c r="H228" s="16" t="s">
        <v>756</v>
      </c>
      <c r="I228" s="16" t="s">
        <v>19</v>
      </c>
      <c r="J228" s="16">
        <v>23</v>
      </c>
      <c r="K228" s="16" t="s">
        <v>550</v>
      </c>
      <c r="L228" s="16" t="s">
        <v>131</v>
      </c>
      <c r="M228" s="16" t="s">
        <v>73</v>
      </c>
      <c r="N228" s="16" t="s">
        <v>61</v>
      </c>
      <c r="O228" s="16" t="s">
        <v>61</v>
      </c>
      <c r="P228" s="16" t="s">
        <v>25</v>
      </c>
      <c r="Q228" s="16" t="s">
        <v>25</v>
      </c>
      <c r="R228" s="17">
        <v>0</v>
      </c>
      <c r="S228" s="18">
        <f>IF(J228&lt;25,1,1+(J228-25)/J228)</f>
        <v>1</v>
      </c>
      <c r="T228" s="16">
        <v>2</v>
      </c>
      <c r="U228" s="16">
        <f>O228*S228*T228</f>
        <v>64</v>
      </c>
      <c r="V228" s="16"/>
      <c r="W228" s="16"/>
      <c r="X228" s="18"/>
      <c r="Y228" s="16"/>
      <c r="Z228" s="18">
        <f>U228+V228+W228+X228+Y228</f>
        <v>64</v>
      </c>
      <c r="AA228" s="2"/>
    </row>
    <row r="229" spans="1:27" s="3" customFormat="1" outlineLevel="2">
      <c r="A229" s="16" t="s">
        <v>521</v>
      </c>
      <c r="B229" s="16" t="s">
        <v>1321</v>
      </c>
      <c r="C229" s="16" t="s">
        <v>1322</v>
      </c>
      <c r="D229" s="16" t="s">
        <v>1795</v>
      </c>
      <c r="E229" s="16" t="s">
        <v>1796</v>
      </c>
      <c r="F229" s="16" t="s">
        <v>45</v>
      </c>
      <c r="G229" s="16" t="s">
        <v>755</v>
      </c>
      <c r="H229" s="16" t="s">
        <v>756</v>
      </c>
      <c r="I229" s="16" t="s">
        <v>19</v>
      </c>
      <c r="J229" s="16">
        <v>79</v>
      </c>
      <c r="K229" s="16" t="s">
        <v>1184</v>
      </c>
      <c r="L229" s="16" t="s">
        <v>415</v>
      </c>
      <c r="M229" s="16" t="s">
        <v>903</v>
      </c>
      <c r="N229" s="16" t="s">
        <v>61</v>
      </c>
      <c r="O229" s="16" t="s">
        <v>61</v>
      </c>
      <c r="P229" s="16" t="s">
        <v>25</v>
      </c>
      <c r="Q229" s="16" t="s">
        <v>25</v>
      </c>
      <c r="R229" s="17">
        <v>0</v>
      </c>
      <c r="S229" s="18">
        <f>IF(J229&lt;25,1,1+(J229-25)/J229)</f>
        <v>1.6835443037974684</v>
      </c>
      <c r="T229" s="16">
        <v>1</v>
      </c>
      <c r="U229" s="16">
        <f>O229*S229*T229</f>
        <v>53.87341772151899</v>
      </c>
      <c r="V229" s="16"/>
      <c r="W229" s="16"/>
      <c r="X229" s="18"/>
      <c r="Y229" s="16"/>
      <c r="Z229" s="18">
        <f>U229+V229+W229+X229+Y229</f>
        <v>53.87341772151899</v>
      </c>
    </row>
    <row r="230" spans="1:27" s="3" customFormat="1" outlineLevel="2">
      <c r="A230" s="16" t="s">
        <v>521</v>
      </c>
      <c r="B230" s="16" t="s">
        <v>1378</v>
      </c>
      <c r="C230" s="16" t="s">
        <v>1379</v>
      </c>
      <c r="D230" s="16" t="s">
        <v>1795</v>
      </c>
      <c r="E230" s="16" t="s">
        <v>1796</v>
      </c>
      <c r="F230" s="16" t="s">
        <v>45</v>
      </c>
      <c r="G230" s="16" t="s">
        <v>755</v>
      </c>
      <c r="H230" s="16" t="s">
        <v>756</v>
      </c>
      <c r="I230" s="16" t="s">
        <v>19</v>
      </c>
      <c r="J230" s="16">
        <v>58</v>
      </c>
      <c r="K230" s="16" t="s">
        <v>1137</v>
      </c>
      <c r="L230" s="16" t="s">
        <v>378</v>
      </c>
      <c r="M230" s="16" t="s">
        <v>903</v>
      </c>
      <c r="N230" s="16" t="s">
        <v>61</v>
      </c>
      <c r="O230" s="16" t="s">
        <v>61</v>
      </c>
      <c r="P230" s="16" t="s">
        <v>25</v>
      </c>
      <c r="Q230" s="16" t="s">
        <v>25</v>
      </c>
      <c r="R230" s="17">
        <v>0</v>
      </c>
      <c r="S230" s="18">
        <f>IF(J230&lt;25,1,1+(J230-25)/J230)</f>
        <v>1.5689655172413794</v>
      </c>
      <c r="T230" s="16">
        <v>1</v>
      </c>
      <c r="U230" s="16">
        <f>O230*S230*T230</f>
        <v>50.206896551724142</v>
      </c>
      <c r="V230" s="16"/>
      <c r="W230" s="16"/>
      <c r="X230" s="18"/>
      <c r="Y230" s="16"/>
      <c r="Z230" s="18">
        <f>U230+V230+W230+X230+Y230</f>
        <v>50.206896551724142</v>
      </c>
    </row>
    <row r="231" spans="1:27" s="3" customFormat="1" outlineLevel="2">
      <c r="A231" s="16" t="s">
        <v>521</v>
      </c>
      <c r="B231" s="16" t="s">
        <v>897</v>
      </c>
      <c r="C231" s="16" t="s">
        <v>898</v>
      </c>
      <c r="D231" s="16" t="s">
        <v>1797</v>
      </c>
      <c r="E231" s="16" t="s">
        <v>1798</v>
      </c>
      <c r="F231" s="16" t="s">
        <v>1799</v>
      </c>
      <c r="G231" s="16" t="s">
        <v>755</v>
      </c>
      <c r="H231" s="16" t="s">
        <v>1800</v>
      </c>
      <c r="I231" s="16"/>
      <c r="J231" s="16">
        <v>6</v>
      </c>
      <c r="K231" s="16"/>
      <c r="L231" s="16"/>
      <c r="M231" s="16" t="s">
        <v>903</v>
      </c>
      <c r="N231" s="16" t="s">
        <v>25</v>
      </c>
      <c r="O231" s="16" t="s">
        <v>25</v>
      </c>
      <c r="P231" s="16" t="s">
        <v>25</v>
      </c>
      <c r="Q231" s="16" t="s">
        <v>25</v>
      </c>
      <c r="R231" s="16"/>
      <c r="S231" s="18"/>
      <c r="T231" s="16"/>
      <c r="U231" s="16"/>
      <c r="V231" s="16"/>
      <c r="W231" s="16"/>
      <c r="X231" s="18">
        <f>0.3*14*J231</f>
        <v>25.200000000000003</v>
      </c>
      <c r="Y231" s="16"/>
      <c r="Z231" s="18">
        <f>U231+V231+W231+X231+Y231</f>
        <v>25.200000000000003</v>
      </c>
      <c r="AA231" s="32"/>
    </row>
    <row r="232" spans="1:27" s="3" customFormat="1" outlineLevel="2">
      <c r="A232" s="21"/>
      <c r="B232" s="21"/>
      <c r="C232" s="21"/>
      <c r="D232" s="16" t="s">
        <v>1801</v>
      </c>
      <c r="E232" s="21"/>
      <c r="F232" s="21"/>
      <c r="G232" s="16" t="s">
        <v>755</v>
      </c>
      <c r="H232" s="34" t="s">
        <v>1563</v>
      </c>
      <c r="I232" s="34"/>
      <c r="J232" s="34">
        <v>4</v>
      </c>
      <c r="K232" s="21"/>
      <c r="L232" s="21"/>
      <c r="M232" s="21"/>
      <c r="N232" s="21"/>
      <c r="O232" s="21"/>
      <c r="P232" s="21"/>
      <c r="Q232" s="21"/>
      <c r="R232" s="21"/>
      <c r="S232" s="35"/>
      <c r="T232" s="17"/>
      <c r="U232" s="16"/>
      <c r="V232" s="17">
        <f>J232*14</f>
        <v>56</v>
      </c>
      <c r="W232" s="17"/>
      <c r="X232" s="23"/>
      <c r="Y232" s="17"/>
      <c r="Z232" s="18">
        <f>U232+V232+W232+X232+Y232</f>
        <v>56</v>
      </c>
    </row>
    <row r="233" spans="1:27" s="3" customFormat="1" outlineLevel="2">
      <c r="A233" s="21"/>
      <c r="B233" s="21"/>
      <c r="C233" s="21"/>
      <c r="D233" s="16" t="s">
        <v>1802</v>
      </c>
      <c r="E233" s="21"/>
      <c r="F233" s="21"/>
      <c r="G233" s="16" t="s">
        <v>755</v>
      </c>
      <c r="H233" s="21" t="s">
        <v>1563</v>
      </c>
      <c r="I233" s="21"/>
      <c r="J233" s="21">
        <v>10</v>
      </c>
      <c r="K233" s="21"/>
      <c r="L233" s="21"/>
      <c r="M233" s="21"/>
      <c r="N233" s="21"/>
      <c r="O233" s="21"/>
      <c r="P233" s="21"/>
      <c r="Q233" s="21"/>
      <c r="R233" s="21"/>
      <c r="S233" s="35"/>
      <c r="T233" s="17"/>
      <c r="U233" s="17"/>
      <c r="V233" s="17"/>
      <c r="W233" s="17"/>
      <c r="X233" s="23"/>
      <c r="Y233" s="17">
        <f>2*J233</f>
        <v>20</v>
      </c>
      <c r="Z233" s="18">
        <f>U233+V233+W233+X233+Y233</f>
        <v>20</v>
      </c>
      <c r="AA233" s="33"/>
    </row>
    <row r="234" spans="1:27" s="3" customFormat="1" outlineLevel="1">
      <c r="A234" s="21"/>
      <c r="B234" s="21"/>
      <c r="C234" s="21"/>
      <c r="D234" s="16"/>
      <c r="E234" s="21"/>
      <c r="F234" s="21"/>
      <c r="G234" s="42" t="s">
        <v>2337</v>
      </c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35"/>
      <c r="T234" s="17"/>
      <c r="U234" s="17"/>
      <c r="V234" s="17"/>
      <c r="W234" s="17"/>
      <c r="X234" s="23"/>
      <c r="Y234" s="17"/>
      <c r="Z234" s="18">
        <f>SUBTOTAL(9,Z228:Z233)</f>
        <v>269.28031427324311</v>
      </c>
      <c r="AA234" s="33"/>
    </row>
    <row r="235" spans="1:27" s="3" customFormat="1" outlineLevel="2">
      <c r="A235" s="11"/>
      <c r="B235" s="11"/>
      <c r="C235" s="11" t="s">
        <v>1803</v>
      </c>
      <c r="D235" s="11" t="s">
        <v>1804</v>
      </c>
      <c r="E235" s="11"/>
      <c r="F235" s="11"/>
      <c r="G235" s="16" t="s">
        <v>593</v>
      </c>
      <c r="H235" s="11" t="s">
        <v>1805</v>
      </c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>
        <v>15</v>
      </c>
      <c r="X235" s="11"/>
      <c r="Y235" s="11"/>
      <c r="Z235" s="18">
        <f>U235+V235+W235+X235+Y235</f>
        <v>15</v>
      </c>
      <c r="AA235" s="33"/>
    </row>
    <row r="236" spans="1:27" s="3" customFormat="1" outlineLevel="2">
      <c r="A236" s="16" t="s">
        <v>13</v>
      </c>
      <c r="B236" s="16" t="s">
        <v>591</v>
      </c>
      <c r="C236" s="16" t="s">
        <v>592</v>
      </c>
      <c r="D236" s="16" t="s">
        <v>1795</v>
      </c>
      <c r="E236" s="16" t="s">
        <v>1798</v>
      </c>
      <c r="F236" s="16" t="s">
        <v>45</v>
      </c>
      <c r="G236" s="16" t="s">
        <v>593</v>
      </c>
      <c r="H236" s="16" t="s">
        <v>594</v>
      </c>
      <c r="I236" s="16" t="s">
        <v>19</v>
      </c>
      <c r="J236" s="16">
        <v>4</v>
      </c>
      <c r="K236" s="16" t="s">
        <v>570</v>
      </c>
      <c r="L236" s="16" t="s">
        <v>143</v>
      </c>
      <c r="M236" s="16" t="s">
        <v>166</v>
      </c>
      <c r="N236" s="16" t="s">
        <v>61</v>
      </c>
      <c r="O236" s="16" t="s">
        <v>61</v>
      </c>
      <c r="P236" s="16" t="s">
        <v>25</v>
      </c>
      <c r="Q236" s="16" t="s">
        <v>25</v>
      </c>
      <c r="R236" s="17">
        <v>0</v>
      </c>
      <c r="S236" s="18">
        <f>IF(J236&lt;25,1,1+(J236-25)/J236)</f>
        <v>1</v>
      </c>
      <c r="T236" s="16">
        <v>1</v>
      </c>
      <c r="U236" s="16">
        <f>O236*S236*T236</f>
        <v>32</v>
      </c>
      <c r="V236" s="16"/>
      <c r="W236" s="16"/>
      <c r="X236" s="18"/>
      <c r="Y236" s="16"/>
      <c r="Z236" s="18">
        <f>U236+V236+W236+X236+Y236</f>
        <v>32</v>
      </c>
    </row>
    <row r="237" spans="1:27" s="3" customFormat="1" outlineLevel="2">
      <c r="A237" s="21"/>
      <c r="B237" s="21"/>
      <c r="C237" s="21"/>
      <c r="D237" s="16" t="s">
        <v>1649</v>
      </c>
      <c r="E237" s="21"/>
      <c r="F237" s="21"/>
      <c r="G237" s="16" t="s">
        <v>593</v>
      </c>
      <c r="H237" s="34" t="s">
        <v>1538</v>
      </c>
      <c r="I237" s="34"/>
      <c r="J237" s="34">
        <v>5</v>
      </c>
      <c r="K237" s="21"/>
      <c r="L237" s="21"/>
      <c r="M237" s="21"/>
      <c r="N237" s="21"/>
      <c r="O237" s="21"/>
      <c r="P237" s="21"/>
      <c r="Q237" s="21"/>
      <c r="R237" s="21"/>
      <c r="S237" s="35"/>
      <c r="T237" s="17"/>
      <c r="U237" s="16"/>
      <c r="V237" s="17">
        <f>J237*14</f>
        <v>70</v>
      </c>
      <c r="W237" s="17"/>
      <c r="X237" s="23"/>
      <c r="Y237" s="17"/>
      <c r="Z237" s="18">
        <f>U237+V237+W237+X237+Y237</f>
        <v>70</v>
      </c>
    </row>
    <row r="238" spans="1:27" s="3" customFormat="1" outlineLevel="2">
      <c r="A238" s="21"/>
      <c r="B238" s="21"/>
      <c r="C238" s="21"/>
      <c r="D238" s="16" t="s">
        <v>1650</v>
      </c>
      <c r="E238" s="21"/>
      <c r="F238" s="21"/>
      <c r="G238" s="16" t="s">
        <v>593</v>
      </c>
      <c r="H238" s="21" t="s">
        <v>1538</v>
      </c>
      <c r="I238" s="21"/>
      <c r="J238" s="21">
        <v>9</v>
      </c>
      <c r="K238" s="21"/>
      <c r="L238" s="21"/>
      <c r="M238" s="21"/>
      <c r="N238" s="21"/>
      <c r="O238" s="21"/>
      <c r="P238" s="21"/>
      <c r="Q238" s="21"/>
      <c r="R238" s="21"/>
      <c r="S238" s="35"/>
      <c r="T238" s="17"/>
      <c r="U238" s="17"/>
      <c r="V238" s="17"/>
      <c r="W238" s="17"/>
      <c r="X238" s="23"/>
      <c r="Y238" s="17">
        <f>2*J238</f>
        <v>18</v>
      </c>
      <c r="Z238" s="18">
        <f>U238+V238+W238+X238+Y238</f>
        <v>18</v>
      </c>
      <c r="AA238" s="33"/>
    </row>
    <row r="239" spans="1:27" s="3" customFormat="1" outlineLevel="1">
      <c r="A239" s="21"/>
      <c r="B239" s="21"/>
      <c r="C239" s="21"/>
      <c r="D239" s="16"/>
      <c r="E239" s="21"/>
      <c r="F239" s="21"/>
      <c r="G239" s="42" t="s">
        <v>2338</v>
      </c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35"/>
      <c r="T239" s="17"/>
      <c r="U239" s="17"/>
      <c r="V239" s="17"/>
      <c r="W239" s="17"/>
      <c r="X239" s="23"/>
      <c r="Y239" s="17"/>
      <c r="Z239" s="18">
        <f>SUBTOTAL(9,Z235:Z238)</f>
        <v>135</v>
      </c>
      <c r="AA239" s="33"/>
    </row>
    <row r="240" spans="1:27" s="3" customFormat="1" outlineLevel="2">
      <c r="A240" s="16" t="s">
        <v>13</v>
      </c>
      <c r="B240" s="16" t="s">
        <v>398</v>
      </c>
      <c r="C240" s="16" t="s">
        <v>399</v>
      </c>
      <c r="D240" s="16" t="s">
        <v>1651</v>
      </c>
      <c r="E240" s="16" t="s">
        <v>1686</v>
      </c>
      <c r="F240" s="16" t="s">
        <v>16</v>
      </c>
      <c r="G240" s="16" t="s">
        <v>400</v>
      </c>
      <c r="H240" s="16" t="s">
        <v>401</v>
      </c>
      <c r="I240" s="16" t="s">
        <v>54</v>
      </c>
      <c r="J240" s="16">
        <v>63</v>
      </c>
      <c r="K240" s="16" t="s">
        <v>224</v>
      </c>
      <c r="L240" s="16" t="s">
        <v>188</v>
      </c>
      <c r="M240" s="16" t="s">
        <v>402</v>
      </c>
      <c r="N240" s="16" t="s">
        <v>22</v>
      </c>
      <c r="O240" s="16" t="s">
        <v>22</v>
      </c>
      <c r="P240" s="16" t="s">
        <v>25</v>
      </c>
      <c r="Q240" s="16" t="s">
        <v>25</v>
      </c>
      <c r="R240" s="17">
        <v>0</v>
      </c>
      <c r="S240" s="18">
        <f>IF(J240&lt;25,1,1+(J240-25)/J240)</f>
        <v>1.6031746031746033</v>
      </c>
      <c r="T240" s="16">
        <v>1</v>
      </c>
      <c r="U240" s="16">
        <f>O240*S240*T240</f>
        <v>76.952380952380963</v>
      </c>
      <c r="V240" s="16"/>
      <c r="W240" s="16"/>
      <c r="X240" s="18"/>
      <c r="Y240" s="16"/>
      <c r="Z240" s="18">
        <f>U240+V240+W240+X240+Y240</f>
        <v>76.952380952380963</v>
      </c>
    </row>
    <row r="241" spans="1:27" s="3" customFormat="1" outlineLevel="1">
      <c r="A241" s="16"/>
      <c r="B241" s="16"/>
      <c r="C241" s="16"/>
      <c r="D241" s="16"/>
      <c r="E241" s="16"/>
      <c r="F241" s="16"/>
      <c r="G241" s="42" t="s">
        <v>2339</v>
      </c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7"/>
      <c r="S241" s="18"/>
      <c r="T241" s="16"/>
      <c r="U241" s="16"/>
      <c r="V241" s="16"/>
      <c r="W241" s="16"/>
      <c r="X241" s="18"/>
      <c r="Y241" s="16"/>
      <c r="Z241" s="18">
        <f>SUBTOTAL(9,Z240:Z240)</f>
        <v>76.952380952380963</v>
      </c>
    </row>
    <row r="242" spans="1:27" s="3" customFormat="1" outlineLevel="2">
      <c r="A242" s="16" t="s">
        <v>13</v>
      </c>
      <c r="B242" s="16" t="s">
        <v>1359</v>
      </c>
      <c r="C242" s="16" t="s">
        <v>1360</v>
      </c>
      <c r="D242" s="16" t="s">
        <v>1659</v>
      </c>
      <c r="E242" s="16" t="s">
        <v>1658</v>
      </c>
      <c r="F242" s="16" t="s">
        <v>16</v>
      </c>
      <c r="G242" s="16" t="s">
        <v>1364</v>
      </c>
      <c r="H242" s="16" t="s">
        <v>1365</v>
      </c>
      <c r="I242" s="16" t="s">
        <v>102</v>
      </c>
      <c r="J242" s="16">
        <v>54</v>
      </c>
      <c r="K242" s="16" t="s">
        <v>1200</v>
      </c>
      <c r="L242" s="16" t="s">
        <v>1366</v>
      </c>
      <c r="M242" s="16" t="s">
        <v>1034</v>
      </c>
      <c r="N242" s="16" t="s">
        <v>22</v>
      </c>
      <c r="O242" s="16" t="s">
        <v>22</v>
      </c>
      <c r="P242" s="16" t="s">
        <v>25</v>
      </c>
      <c r="Q242" s="16" t="s">
        <v>25</v>
      </c>
      <c r="R242" s="17">
        <v>0</v>
      </c>
      <c r="S242" s="18">
        <f>IF(J242&lt;25,1,1+(J242-25)/J242)</f>
        <v>1.5370370370370372</v>
      </c>
      <c r="T242" s="16">
        <v>1</v>
      </c>
      <c r="U242" s="16">
        <f>O242*S242*T242</f>
        <v>73.777777777777786</v>
      </c>
      <c r="V242" s="16"/>
      <c r="W242" s="16"/>
      <c r="X242" s="18"/>
      <c r="Y242" s="16"/>
      <c r="Z242" s="18">
        <f>U242+V242+W242+X242+Y242</f>
        <v>73.777777777777786</v>
      </c>
    </row>
    <row r="243" spans="1:27" s="3" customFormat="1" outlineLevel="2">
      <c r="A243" s="16" t="s">
        <v>13</v>
      </c>
      <c r="B243" s="16" t="s">
        <v>1368</v>
      </c>
      <c r="C243" s="16" t="s">
        <v>1369</v>
      </c>
      <c r="D243" s="16" t="s">
        <v>1806</v>
      </c>
      <c r="E243" s="16" t="s">
        <v>1807</v>
      </c>
      <c r="F243" s="16" t="s">
        <v>51</v>
      </c>
      <c r="G243" s="16" t="s">
        <v>1364</v>
      </c>
      <c r="H243" s="16" t="s">
        <v>1365</v>
      </c>
      <c r="I243" s="16" t="s">
        <v>102</v>
      </c>
      <c r="J243" s="16">
        <v>64</v>
      </c>
      <c r="K243" s="16"/>
      <c r="L243" s="16"/>
      <c r="M243" s="16" t="s">
        <v>1034</v>
      </c>
      <c r="N243" s="16" t="s">
        <v>56</v>
      </c>
      <c r="O243" s="16" t="s">
        <v>25</v>
      </c>
      <c r="P243" s="16" t="s">
        <v>56</v>
      </c>
      <c r="Q243" s="16" t="s">
        <v>25</v>
      </c>
      <c r="R243" s="17">
        <f>P243+Q243</f>
        <v>16</v>
      </c>
      <c r="S243" s="18">
        <f>IF(J243/2&lt;25,1,1+(J243/2-25)/J243/2)</f>
        <v>1.0546875</v>
      </c>
      <c r="T243" s="16"/>
      <c r="U243" s="16"/>
      <c r="V243" s="16"/>
      <c r="W243" s="16"/>
      <c r="X243" s="18">
        <f>R243*S243*2</f>
        <v>33.75</v>
      </c>
      <c r="Y243" s="16"/>
      <c r="Z243" s="18">
        <f>U243+V243+W243+X243+Y243</f>
        <v>33.75</v>
      </c>
      <c r="AA243" s="2"/>
    </row>
    <row r="244" spans="1:27" s="3" customFormat="1" outlineLevel="2">
      <c r="A244" s="21"/>
      <c r="B244" s="21"/>
      <c r="C244" s="21"/>
      <c r="D244" s="16" t="s">
        <v>1808</v>
      </c>
      <c r="E244" s="21"/>
      <c r="F244" s="21"/>
      <c r="G244" s="16" t="s">
        <v>1364</v>
      </c>
      <c r="H244" s="21" t="s">
        <v>1503</v>
      </c>
      <c r="I244" s="21"/>
      <c r="J244" s="21">
        <v>6</v>
      </c>
      <c r="K244" s="21"/>
      <c r="L244" s="21"/>
      <c r="M244" s="21"/>
      <c r="N244" s="21"/>
      <c r="O244" s="21"/>
      <c r="P244" s="21"/>
      <c r="Q244" s="21"/>
      <c r="R244" s="21"/>
      <c r="S244" s="35"/>
      <c r="T244" s="17"/>
      <c r="U244" s="17"/>
      <c r="V244" s="17"/>
      <c r="W244" s="17"/>
      <c r="X244" s="23"/>
      <c r="Y244" s="17">
        <f>2*J244</f>
        <v>12</v>
      </c>
      <c r="Z244" s="18">
        <f>U244+V244+W244+X244+Y244</f>
        <v>12</v>
      </c>
      <c r="AA244" s="33"/>
    </row>
    <row r="245" spans="1:27" s="3" customFormat="1" outlineLevel="2">
      <c r="A245" s="21"/>
      <c r="B245" s="21"/>
      <c r="C245" s="21"/>
      <c r="D245" s="16" t="s">
        <v>1809</v>
      </c>
      <c r="E245" s="21"/>
      <c r="F245" s="21"/>
      <c r="G245" s="16" t="s">
        <v>1364</v>
      </c>
      <c r="H245" s="21" t="s">
        <v>1503</v>
      </c>
      <c r="I245" s="34"/>
      <c r="J245" s="34">
        <v>4</v>
      </c>
      <c r="K245" s="21"/>
      <c r="L245" s="21"/>
      <c r="M245" s="21"/>
      <c r="N245" s="21"/>
      <c r="O245" s="21"/>
      <c r="P245" s="21"/>
      <c r="Q245" s="21"/>
      <c r="R245" s="21"/>
      <c r="S245" s="35"/>
      <c r="T245" s="17"/>
      <c r="U245" s="16"/>
      <c r="V245" s="17">
        <f>J245*14</f>
        <v>56</v>
      </c>
      <c r="W245" s="17"/>
      <c r="X245" s="23"/>
      <c r="Y245" s="17"/>
      <c r="Z245" s="18">
        <f>U245+V245+W245+X245+Y245</f>
        <v>56</v>
      </c>
    </row>
    <row r="246" spans="1:27" s="3" customFormat="1" outlineLevel="1">
      <c r="A246" s="21"/>
      <c r="B246" s="21"/>
      <c r="C246" s="21"/>
      <c r="D246" s="16"/>
      <c r="E246" s="21"/>
      <c r="F246" s="21"/>
      <c r="G246" s="42" t="s">
        <v>2340</v>
      </c>
      <c r="H246" s="21"/>
      <c r="I246" s="34"/>
      <c r="J246" s="34"/>
      <c r="K246" s="21"/>
      <c r="L246" s="21"/>
      <c r="M246" s="21"/>
      <c r="N246" s="21"/>
      <c r="O246" s="21"/>
      <c r="P246" s="21"/>
      <c r="Q246" s="21"/>
      <c r="R246" s="21"/>
      <c r="S246" s="35"/>
      <c r="T246" s="17"/>
      <c r="U246" s="16"/>
      <c r="V246" s="17"/>
      <c r="W246" s="17"/>
      <c r="X246" s="23"/>
      <c r="Y246" s="17"/>
      <c r="Z246" s="18">
        <f>SUBTOTAL(9,Z242:Z245)</f>
        <v>175.52777777777777</v>
      </c>
    </row>
    <row r="247" spans="1:27" s="3" customFormat="1" outlineLevel="2">
      <c r="A247" s="16" t="s">
        <v>521</v>
      </c>
      <c r="B247" s="16" t="s">
        <v>1157</v>
      </c>
      <c r="C247" s="16" t="s">
        <v>1158</v>
      </c>
      <c r="D247" s="16" t="s">
        <v>1810</v>
      </c>
      <c r="E247" s="16" t="s">
        <v>1807</v>
      </c>
      <c r="F247" s="16" t="s">
        <v>45</v>
      </c>
      <c r="G247" s="16" t="s">
        <v>698</v>
      </c>
      <c r="H247" s="16" t="s">
        <v>699</v>
      </c>
      <c r="I247" s="16" t="s">
        <v>54</v>
      </c>
      <c r="J247" s="16">
        <v>24</v>
      </c>
      <c r="K247" s="16" t="s">
        <v>1159</v>
      </c>
      <c r="L247" s="16" t="s">
        <v>378</v>
      </c>
      <c r="M247" s="16" t="s">
        <v>896</v>
      </c>
      <c r="N247" s="16" t="s">
        <v>61</v>
      </c>
      <c r="O247" s="16" t="s">
        <v>23</v>
      </c>
      <c r="P247" s="16" t="s">
        <v>21</v>
      </c>
      <c r="Q247" s="16" t="s">
        <v>25</v>
      </c>
      <c r="R247" s="17">
        <v>4</v>
      </c>
      <c r="S247" s="18">
        <f>IF(J247&lt;25,1,1+(J247-25)/J247)</f>
        <v>1</v>
      </c>
      <c r="T247" s="16">
        <v>1</v>
      </c>
      <c r="U247" s="16">
        <f>O247*S247*T247</f>
        <v>28</v>
      </c>
      <c r="V247" s="16"/>
      <c r="W247" s="16"/>
      <c r="X247" s="18">
        <f>R247*S247</f>
        <v>4</v>
      </c>
      <c r="Y247" s="16"/>
      <c r="Z247" s="18">
        <f>U247+V247+W247+X247+Y247</f>
        <v>32</v>
      </c>
    </row>
    <row r="248" spans="1:27" s="3" customFormat="1" outlineLevel="2">
      <c r="A248" s="16" t="s">
        <v>13</v>
      </c>
      <c r="B248" s="16" t="s">
        <v>696</v>
      </c>
      <c r="C248" s="16" t="s">
        <v>697</v>
      </c>
      <c r="D248" s="16" t="s">
        <v>1718</v>
      </c>
      <c r="E248" s="16" t="s">
        <v>1661</v>
      </c>
      <c r="F248" s="16" t="s">
        <v>45</v>
      </c>
      <c r="G248" s="16" t="s">
        <v>698</v>
      </c>
      <c r="H248" s="16" t="s">
        <v>699</v>
      </c>
      <c r="I248" s="16" t="s">
        <v>54</v>
      </c>
      <c r="J248" s="16">
        <v>21</v>
      </c>
      <c r="K248" s="16" t="s">
        <v>130</v>
      </c>
      <c r="L248" s="16" t="s">
        <v>143</v>
      </c>
      <c r="M248" s="16" t="s">
        <v>96</v>
      </c>
      <c r="N248" s="16" t="s">
        <v>61</v>
      </c>
      <c r="O248" s="16" t="s">
        <v>61</v>
      </c>
      <c r="P248" s="16" t="s">
        <v>25</v>
      </c>
      <c r="Q248" s="16" t="s">
        <v>25</v>
      </c>
      <c r="R248" s="17">
        <v>0</v>
      </c>
      <c r="S248" s="18">
        <f>IF(J248&lt;25,1,1+(J248-25)/J248)</f>
        <v>1</v>
      </c>
      <c r="T248" s="16">
        <v>1.2</v>
      </c>
      <c r="U248" s="16">
        <f>O248*S248*T248</f>
        <v>38.4</v>
      </c>
      <c r="V248" s="16"/>
      <c r="W248" s="16"/>
      <c r="X248" s="18"/>
      <c r="Y248" s="16"/>
      <c r="Z248" s="18">
        <f>U248+V248+W248+X248+Y248</f>
        <v>38.4</v>
      </c>
      <c r="AA248" s="33"/>
    </row>
    <row r="249" spans="1:27" s="3" customFormat="1" outlineLevel="2">
      <c r="A249" s="21"/>
      <c r="B249" s="21"/>
      <c r="C249" s="21"/>
      <c r="D249" s="16" t="s">
        <v>1664</v>
      </c>
      <c r="E249" s="21"/>
      <c r="F249" s="21"/>
      <c r="G249" s="16" t="s">
        <v>698</v>
      </c>
      <c r="H249" s="34" t="s">
        <v>1539</v>
      </c>
      <c r="I249" s="34"/>
      <c r="J249" s="34">
        <v>4</v>
      </c>
      <c r="K249" s="21"/>
      <c r="L249" s="21"/>
      <c r="M249" s="21"/>
      <c r="N249" s="21"/>
      <c r="O249" s="21"/>
      <c r="P249" s="21"/>
      <c r="Q249" s="21"/>
      <c r="R249" s="21"/>
      <c r="S249" s="35"/>
      <c r="T249" s="17"/>
      <c r="U249" s="16"/>
      <c r="V249" s="17">
        <f>J249*14</f>
        <v>56</v>
      </c>
      <c r="W249" s="17"/>
      <c r="X249" s="23"/>
      <c r="Y249" s="17"/>
      <c r="Z249" s="18">
        <f>U249+V249+W249+X249+Y249</f>
        <v>56</v>
      </c>
    </row>
    <row r="250" spans="1:27" s="3" customFormat="1" outlineLevel="2">
      <c r="A250" s="21"/>
      <c r="B250" s="21"/>
      <c r="C250" s="21"/>
      <c r="D250" s="16" t="s">
        <v>1665</v>
      </c>
      <c r="E250" s="21"/>
      <c r="F250" s="21"/>
      <c r="G250" s="16" t="s">
        <v>698</v>
      </c>
      <c r="H250" s="21" t="s">
        <v>1539</v>
      </c>
      <c r="I250" s="21"/>
      <c r="J250" s="21">
        <v>9</v>
      </c>
      <c r="K250" s="21"/>
      <c r="L250" s="21"/>
      <c r="M250" s="21"/>
      <c r="N250" s="21"/>
      <c r="O250" s="21"/>
      <c r="P250" s="21"/>
      <c r="Q250" s="21"/>
      <c r="R250" s="21"/>
      <c r="S250" s="35"/>
      <c r="T250" s="17"/>
      <c r="U250" s="17"/>
      <c r="V250" s="17"/>
      <c r="W250" s="17"/>
      <c r="X250" s="23"/>
      <c r="Y250" s="17">
        <f>2*J250</f>
        <v>18</v>
      </c>
      <c r="Z250" s="18">
        <f>U250+V250+W250+X250+Y250</f>
        <v>18</v>
      </c>
      <c r="AA250" s="33"/>
    </row>
    <row r="251" spans="1:27" s="3" customFormat="1" outlineLevel="1">
      <c r="A251" s="21"/>
      <c r="B251" s="21"/>
      <c r="C251" s="21"/>
      <c r="D251" s="16"/>
      <c r="E251" s="21"/>
      <c r="F251" s="21"/>
      <c r="G251" s="42" t="s">
        <v>2341</v>
      </c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35"/>
      <c r="T251" s="17"/>
      <c r="U251" s="17"/>
      <c r="V251" s="17"/>
      <c r="W251" s="17"/>
      <c r="X251" s="23"/>
      <c r="Y251" s="17"/>
      <c r="Z251" s="18">
        <f>SUBTOTAL(9,Z247:Z250)</f>
        <v>144.4</v>
      </c>
      <c r="AA251" s="33"/>
    </row>
    <row r="252" spans="1:27" s="3" customFormat="1" outlineLevel="2">
      <c r="A252" s="16" t="s">
        <v>13</v>
      </c>
      <c r="B252" s="16" t="s">
        <v>541</v>
      </c>
      <c r="C252" s="16" t="s">
        <v>542</v>
      </c>
      <c r="D252" s="16" t="s">
        <v>1659</v>
      </c>
      <c r="E252" s="16" t="s">
        <v>1661</v>
      </c>
      <c r="F252" s="16" t="s">
        <v>45</v>
      </c>
      <c r="G252" s="16" t="s">
        <v>543</v>
      </c>
      <c r="H252" s="16" t="s">
        <v>544</v>
      </c>
      <c r="I252" s="16" t="s">
        <v>19</v>
      </c>
      <c r="J252" s="16">
        <v>25</v>
      </c>
      <c r="K252" s="16" t="s">
        <v>151</v>
      </c>
      <c r="L252" s="16" t="s">
        <v>545</v>
      </c>
      <c r="M252" s="16" t="s">
        <v>68</v>
      </c>
      <c r="N252" s="16" t="s">
        <v>61</v>
      </c>
      <c r="O252" s="16" t="s">
        <v>23</v>
      </c>
      <c r="P252" s="16" t="s">
        <v>21</v>
      </c>
      <c r="Q252" s="16" t="s">
        <v>25</v>
      </c>
      <c r="R252" s="17">
        <v>4</v>
      </c>
      <c r="S252" s="18">
        <f>IF(J252&lt;25,1,1+(J252-25)/J252)</f>
        <v>1</v>
      </c>
      <c r="T252" s="16">
        <v>1</v>
      </c>
      <c r="U252" s="16">
        <f>O252*S252*T252</f>
        <v>28</v>
      </c>
      <c r="V252" s="16"/>
      <c r="W252" s="16"/>
      <c r="X252" s="18">
        <f>R252*S252</f>
        <v>4</v>
      </c>
      <c r="Y252" s="16"/>
      <c r="Z252" s="18">
        <f>U252+V252+W252+X252+Y252</f>
        <v>32</v>
      </c>
    </row>
    <row r="253" spans="1:27" s="3" customFormat="1" outlineLevel="2">
      <c r="A253" s="16" t="s">
        <v>521</v>
      </c>
      <c r="B253" s="16" t="s">
        <v>1110</v>
      </c>
      <c r="C253" s="16" t="s">
        <v>1111</v>
      </c>
      <c r="D253" s="16" t="s">
        <v>1666</v>
      </c>
      <c r="E253" s="16" t="s">
        <v>1667</v>
      </c>
      <c r="F253" s="16" t="s">
        <v>45</v>
      </c>
      <c r="G253" s="16" t="s">
        <v>543</v>
      </c>
      <c r="H253" s="16" t="s">
        <v>544</v>
      </c>
      <c r="I253" s="16" t="s">
        <v>19</v>
      </c>
      <c r="J253" s="16">
        <v>38</v>
      </c>
      <c r="K253" s="16" t="s">
        <v>1093</v>
      </c>
      <c r="L253" s="16" t="s">
        <v>165</v>
      </c>
      <c r="M253" s="16" t="s">
        <v>907</v>
      </c>
      <c r="N253" s="16" t="s">
        <v>61</v>
      </c>
      <c r="O253" s="16" t="s">
        <v>631</v>
      </c>
      <c r="P253" s="16" t="s">
        <v>234</v>
      </c>
      <c r="Q253" s="16" t="s">
        <v>25</v>
      </c>
      <c r="R253" s="17">
        <v>6</v>
      </c>
      <c r="S253" s="18">
        <f>IF(J253&lt;25,1,1+(J253-25)/J253)</f>
        <v>1.3421052631578947</v>
      </c>
      <c r="T253" s="16">
        <v>1</v>
      </c>
      <c r="U253" s="16">
        <f>O253*S253*T253</f>
        <v>34.89473684210526</v>
      </c>
      <c r="V253" s="16"/>
      <c r="W253" s="16"/>
      <c r="X253" s="18">
        <f>R253*S253</f>
        <v>8.0526315789473681</v>
      </c>
      <c r="Y253" s="16"/>
      <c r="Z253" s="18">
        <f>U253+V253+W253+X253+Y253</f>
        <v>42.94736842105263</v>
      </c>
    </row>
    <row r="254" spans="1:27" s="3" customFormat="1" outlineLevel="2">
      <c r="A254" s="16" t="s">
        <v>521</v>
      </c>
      <c r="B254" s="16" t="s">
        <v>1313</v>
      </c>
      <c r="C254" s="16" t="s">
        <v>1314</v>
      </c>
      <c r="D254" s="16" t="s">
        <v>1666</v>
      </c>
      <c r="E254" s="16" t="s">
        <v>1667</v>
      </c>
      <c r="F254" s="16" t="s">
        <v>45</v>
      </c>
      <c r="G254" s="16" t="s">
        <v>543</v>
      </c>
      <c r="H254" s="16" t="s">
        <v>544</v>
      </c>
      <c r="I254" s="16" t="s">
        <v>19</v>
      </c>
      <c r="J254" s="16">
        <v>36</v>
      </c>
      <c r="K254" s="16" t="s">
        <v>1024</v>
      </c>
      <c r="L254" s="16" t="s">
        <v>242</v>
      </c>
      <c r="M254" s="16" t="s">
        <v>907</v>
      </c>
      <c r="N254" s="16" t="s">
        <v>61</v>
      </c>
      <c r="O254" s="16" t="s">
        <v>61</v>
      </c>
      <c r="P254" s="16" t="s">
        <v>25</v>
      </c>
      <c r="Q254" s="16" t="s">
        <v>25</v>
      </c>
      <c r="R254" s="17">
        <v>0</v>
      </c>
      <c r="S254" s="18">
        <f>IF(J254&lt;25,1,1+(J254-25)/J254)</f>
        <v>1.3055555555555556</v>
      </c>
      <c r="T254" s="16">
        <v>1</v>
      </c>
      <c r="U254" s="16">
        <f>O254*S254*T254</f>
        <v>41.777777777777779</v>
      </c>
      <c r="V254" s="16"/>
      <c r="W254" s="16"/>
      <c r="X254" s="18"/>
      <c r="Y254" s="16"/>
      <c r="Z254" s="18">
        <f>U254+V254+W254+X254+Y254</f>
        <v>41.777777777777779</v>
      </c>
    </row>
    <row r="255" spans="1:27" s="3" customFormat="1" outlineLevel="2">
      <c r="A255" s="16" t="s">
        <v>13</v>
      </c>
      <c r="B255" s="16" t="s">
        <v>785</v>
      </c>
      <c r="C255" s="16" t="s">
        <v>786</v>
      </c>
      <c r="D255" s="16" t="s">
        <v>1666</v>
      </c>
      <c r="E255" s="16" t="s">
        <v>1648</v>
      </c>
      <c r="F255" s="16" t="s">
        <v>45</v>
      </c>
      <c r="G255" s="16" t="s">
        <v>543</v>
      </c>
      <c r="H255" s="16" t="s">
        <v>544</v>
      </c>
      <c r="I255" s="16" t="s">
        <v>19</v>
      </c>
      <c r="J255" s="16">
        <v>31</v>
      </c>
      <c r="K255" s="16" t="s">
        <v>83</v>
      </c>
      <c r="L255" s="16" t="s">
        <v>108</v>
      </c>
      <c r="M255" s="16" t="s">
        <v>68</v>
      </c>
      <c r="N255" s="16" t="s">
        <v>61</v>
      </c>
      <c r="O255" s="16" t="s">
        <v>631</v>
      </c>
      <c r="P255" s="16" t="s">
        <v>234</v>
      </c>
      <c r="Q255" s="16" t="s">
        <v>25</v>
      </c>
      <c r="R255" s="17">
        <v>6</v>
      </c>
      <c r="S255" s="18">
        <f>IF(J255&lt;25,1,1+(J255-25)/J255)</f>
        <v>1.1935483870967742</v>
      </c>
      <c r="T255" s="16">
        <v>1</v>
      </c>
      <c r="U255" s="16">
        <f>O255*S255*T255</f>
        <v>31.032258064516132</v>
      </c>
      <c r="V255" s="16"/>
      <c r="W255" s="16"/>
      <c r="X255" s="18">
        <f>R255*S255</f>
        <v>7.1612903225806459</v>
      </c>
      <c r="Y255" s="16"/>
      <c r="Z255" s="18">
        <f>U255+V255+W255+X255+Y255</f>
        <v>38.193548387096776</v>
      </c>
    </row>
    <row r="256" spans="1:27" s="3" customFormat="1" outlineLevel="2">
      <c r="A256" s="16" t="s">
        <v>13</v>
      </c>
      <c r="B256" s="16" t="s">
        <v>1359</v>
      </c>
      <c r="C256" s="16" t="s">
        <v>1360</v>
      </c>
      <c r="D256" s="16" t="s">
        <v>1666</v>
      </c>
      <c r="E256" s="16" t="s">
        <v>1667</v>
      </c>
      <c r="F256" s="16" t="s">
        <v>16</v>
      </c>
      <c r="G256" s="16" t="s">
        <v>543</v>
      </c>
      <c r="H256" s="16" t="s">
        <v>544</v>
      </c>
      <c r="I256" s="16" t="s">
        <v>19</v>
      </c>
      <c r="J256" s="16">
        <v>47</v>
      </c>
      <c r="K256" s="16" t="s">
        <v>1363</v>
      </c>
      <c r="L256" s="16" t="s">
        <v>326</v>
      </c>
      <c r="M256" s="16" t="s">
        <v>1034</v>
      </c>
      <c r="N256" s="16" t="s">
        <v>22</v>
      </c>
      <c r="O256" s="16" t="s">
        <v>22</v>
      </c>
      <c r="P256" s="16" t="s">
        <v>25</v>
      </c>
      <c r="Q256" s="16" t="s">
        <v>25</v>
      </c>
      <c r="R256" s="17">
        <v>0</v>
      </c>
      <c r="S256" s="18">
        <f>IF(J256&lt;25,1,1+(J256-25)/J256)</f>
        <v>1.4680851063829787</v>
      </c>
      <c r="T256" s="16">
        <v>1</v>
      </c>
      <c r="U256" s="16">
        <f>O256*S256*T256</f>
        <v>70.468085106382972</v>
      </c>
      <c r="V256" s="16"/>
      <c r="W256" s="16"/>
      <c r="X256" s="18"/>
      <c r="Y256" s="16"/>
      <c r="Z256" s="18">
        <f>U256+V256+W256+X256+Y256</f>
        <v>70.468085106382972</v>
      </c>
    </row>
    <row r="257" spans="1:27" s="3" customFormat="1" outlineLevel="2">
      <c r="A257" s="21"/>
      <c r="B257" s="21"/>
      <c r="C257" s="21"/>
      <c r="D257" s="16" t="s">
        <v>1649</v>
      </c>
      <c r="E257" s="21"/>
      <c r="F257" s="21"/>
      <c r="G257" s="16" t="s">
        <v>543</v>
      </c>
      <c r="H257" s="34" t="s">
        <v>1564</v>
      </c>
      <c r="I257" s="34"/>
      <c r="J257" s="34">
        <v>6</v>
      </c>
      <c r="K257" s="21"/>
      <c r="L257" s="21"/>
      <c r="M257" s="21"/>
      <c r="N257" s="21"/>
      <c r="O257" s="21"/>
      <c r="P257" s="21"/>
      <c r="Q257" s="21"/>
      <c r="R257" s="21"/>
      <c r="S257" s="35"/>
      <c r="T257" s="17"/>
      <c r="U257" s="16"/>
      <c r="V257" s="17">
        <f>J257*14</f>
        <v>84</v>
      </c>
      <c r="W257" s="17"/>
      <c r="X257" s="23"/>
      <c r="Y257" s="17"/>
      <c r="Z257" s="18">
        <f>U257+V257+W257+X257+Y257</f>
        <v>84</v>
      </c>
    </row>
    <row r="258" spans="1:27" s="3" customFormat="1" outlineLevel="2">
      <c r="A258" s="21"/>
      <c r="B258" s="21"/>
      <c r="C258" s="21"/>
      <c r="D258" s="16" t="s">
        <v>1650</v>
      </c>
      <c r="E258" s="21"/>
      <c r="F258" s="21"/>
      <c r="G258" s="16" t="s">
        <v>543</v>
      </c>
      <c r="H258" s="21" t="s">
        <v>1564</v>
      </c>
      <c r="I258" s="21"/>
      <c r="J258" s="21">
        <v>10</v>
      </c>
      <c r="K258" s="21"/>
      <c r="L258" s="21"/>
      <c r="M258" s="21"/>
      <c r="N258" s="21"/>
      <c r="O258" s="21"/>
      <c r="P258" s="21"/>
      <c r="Q258" s="21"/>
      <c r="R258" s="21"/>
      <c r="S258" s="35"/>
      <c r="T258" s="17"/>
      <c r="U258" s="17"/>
      <c r="V258" s="17"/>
      <c r="W258" s="17"/>
      <c r="X258" s="23"/>
      <c r="Y258" s="17">
        <f>2*J258</f>
        <v>20</v>
      </c>
      <c r="Z258" s="18">
        <f>U258+V258+W258+X258+Y258</f>
        <v>20</v>
      </c>
      <c r="AA258" s="33"/>
    </row>
    <row r="259" spans="1:27" s="3" customFormat="1" outlineLevel="1">
      <c r="A259" s="21"/>
      <c r="B259" s="21"/>
      <c r="C259" s="21"/>
      <c r="D259" s="16"/>
      <c r="E259" s="21"/>
      <c r="F259" s="21"/>
      <c r="G259" s="42" t="s">
        <v>2342</v>
      </c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35"/>
      <c r="T259" s="17"/>
      <c r="U259" s="17"/>
      <c r="V259" s="17"/>
      <c r="W259" s="17"/>
      <c r="X259" s="23"/>
      <c r="Y259" s="17"/>
      <c r="Z259" s="18">
        <f>SUBTOTAL(9,Z252:Z258)</f>
        <v>329.38677969231014</v>
      </c>
      <c r="AA259" s="33"/>
    </row>
    <row r="260" spans="1:27" s="3" customFormat="1" outlineLevel="2">
      <c r="A260" s="16" t="s">
        <v>42</v>
      </c>
      <c r="B260" s="16" t="s">
        <v>403</v>
      </c>
      <c r="C260" s="16" t="s">
        <v>399</v>
      </c>
      <c r="D260" s="16" t="s">
        <v>1651</v>
      </c>
      <c r="E260" s="16" t="s">
        <v>1686</v>
      </c>
      <c r="F260" s="16" t="s">
        <v>16</v>
      </c>
      <c r="G260" s="16" t="s">
        <v>404</v>
      </c>
      <c r="H260" s="16" t="s">
        <v>405</v>
      </c>
      <c r="I260" s="16" t="s">
        <v>54</v>
      </c>
      <c r="J260" s="16">
        <v>80</v>
      </c>
      <c r="K260" s="16" t="s">
        <v>406</v>
      </c>
      <c r="L260" s="16" t="s">
        <v>336</v>
      </c>
      <c r="M260" s="16" t="s">
        <v>407</v>
      </c>
      <c r="N260" s="16" t="s">
        <v>22</v>
      </c>
      <c r="O260" s="16" t="s">
        <v>22</v>
      </c>
      <c r="P260" s="16" t="s">
        <v>25</v>
      </c>
      <c r="Q260" s="16" t="s">
        <v>25</v>
      </c>
      <c r="R260" s="17">
        <v>0</v>
      </c>
      <c r="S260" s="18">
        <f>IF(J260&lt;25,1,1+(J260-25)/J260)</f>
        <v>1.6875</v>
      </c>
      <c r="T260" s="16">
        <v>1</v>
      </c>
      <c r="U260" s="16">
        <f>O260*S260*T260</f>
        <v>81</v>
      </c>
      <c r="V260" s="16"/>
      <c r="W260" s="16"/>
      <c r="X260" s="18"/>
      <c r="Y260" s="16"/>
      <c r="Z260" s="18">
        <f>U260+V260+W260+X260+Y260</f>
        <v>81</v>
      </c>
    </row>
    <row r="261" spans="1:27" s="3" customFormat="1" outlineLevel="2">
      <c r="A261" s="16" t="s">
        <v>42</v>
      </c>
      <c r="B261" s="16" t="s">
        <v>489</v>
      </c>
      <c r="C261" s="16" t="s">
        <v>490</v>
      </c>
      <c r="D261" s="16" t="s">
        <v>1659</v>
      </c>
      <c r="E261" s="16" t="s">
        <v>1658</v>
      </c>
      <c r="F261" s="16" t="s">
        <v>33</v>
      </c>
      <c r="G261" s="16" t="s">
        <v>404</v>
      </c>
      <c r="H261" s="16" t="s">
        <v>405</v>
      </c>
      <c r="I261" s="16" t="s">
        <v>54</v>
      </c>
      <c r="J261" s="16">
        <v>90</v>
      </c>
      <c r="K261" s="16" t="s">
        <v>1080</v>
      </c>
      <c r="L261" s="16" t="s">
        <v>1085</v>
      </c>
      <c r="M261" s="16" t="s">
        <v>331</v>
      </c>
      <c r="N261" s="16" t="s">
        <v>39</v>
      </c>
      <c r="O261" s="16" t="s">
        <v>39</v>
      </c>
      <c r="P261" s="16" t="s">
        <v>25</v>
      </c>
      <c r="Q261" s="16" t="s">
        <v>25</v>
      </c>
      <c r="R261" s="17">
        <v>0</v>
      </c>
      <c r="S261" s="18">
        <f>IF(J261&lt;25,1,1+(J261-25)/J261)</f>
        <v>1.7222222222222223</v>
      </c>
      <c r="T261" s="16">
        <v>1</v>
      </c>
      <c r="U261" s="16">
        <f>O261*S261*T261</f>
        <v>110.22222222222223</v>
      </c>
      <c r="V261" s="16"/>
      <c r="W261" s="16"/>
      <c r="X261" s="18"/>
      <c r="Y261" s="16"/>
      <c r="Z261" s="18">
        <f>U261+V261+W261+X261+Y261</f>
        <v>110.22222222222223</v>
      </c>
    </row>
    <row r="262" spans="1:27" s="3" customFormat="1" outlineLevel="2">
      <c r="A262" s="16" t="s">
        <v>42</v>
      </c>
      <c r="B262" s="16" t="s">
        <v>489</v>
      </c>
      <c r="C262" s="16" t="s">
        <v>490</v>
      </c>
      <c r="D262" s="16" t="s">
        <v>1659</v>
      </c>
      <c r="E262" s="16" t="s">
        <v>1658</v>
      </c>
      <c r="F262" s="16" t="s">
        <v>33</v>
      </c>
      <c r="G262" s="16" t="s">
        <v>404</v>
      </c>
      <c r="H262" s="16" t="s">
        <v>405</v>
      </c>
      <c r="I262" s="16" t="s">
        <v>54</v>
      </c>
      <c r="J262" s="16">
        <v>92</v>
      </c>
      <c r="K262" s="16" t="s">
        <v>1083</v>
      </c>
      <c r="L262" s="16" t="s">
        <v>1085</v>
      </c>
      <c r="M262" s="16" t="s">
        <v>331</v>
      </c>
      <c r="N262" s="16" t="s">
        <v>39</v>
      </c>
      <c r="O262" s="16" t="s">
        <v>39</v>
      </c>
      <c r="P262" s="16" t="s">
        <v>25</v>
      </c>
      <c r="Q262" s="16" t="s">
        <v>25</v>
      </c>
      <c r="R262" s="17">
        <v>0</v>
      </c>
      <c r="S262" s="18">
        <f>IF(J262&lt;25,1,1+(J262-25)/J262)</f>
        <v>1.7282608695652173</v>
      </c>
      <c r="T262" s="16">
        <v>1</v>
      </c>
      <c r="U262" s="16">
        <f>O262*S262*T262</f>
        <v>110.60869565217391</v>
      </c>
      <c r="V262" s="16"/>
      <c r="W262" s="16"/>
      <c r="X262" s="18"/>
      <c r="Y262" s="16"/>
      <c r="Z262" s="18">
        <f>U262+V262+W262+X262+Y262</f>
        <v>110.60869565217391</v>
      </c>
    </row>
    <row r="263" spans="1:27" s="3" customFormat="1" outlineLevel="2">
      <c r="A263" s="16" t="s">
        <v>42</v>
      </c>
      <c r="B263" s="16" t="s">
        <v>489</v>
      </c>
      <c r="C263" s="16" t="s">
        <v>490</v>
      </c>
      <c r="D263" s="16" t="s">
        <v>1659</v>
      </c>
      <c r="E263" s="16" t="s">
        <v>1661</v>
      </c>
      <c r="F263" s="16" t="s">
        <v>33</v>
      </c>
      <c r="G263" s="16" t="s">
        <v>404</v>
      </c>
      <c r="H263" s="16" t="s">
        <v>405</v>
      </c>
      <c r="I263" s="16" t="s">
        <v>54</v>
      </c>
      <c r="J263" s="16">
        <v>95</v>
      </c>
      <c r="K263" s="16" t="s">
        <v>36</v>
      </c>
      <c r="L263" s="16" t="s">
        <v>336</v>
      </c>
      <c r="M263" s="16" t="s">
        <v>491</v>
      </c>
      <c r="N263" s="16" t="s">
        <v>39</v>
      </c>
      <c r="O263" s="16" t="s">
        <v>39</v>
      </c>
      <c r="P263" s="16" t="s">
        <v>25</v>
      </c>
      <c r="Q263" s="16" t="s">
        <v>25</v>
      </c>
      <c r="R263" s="17">
        <v>0</v>
      </c>
      <c r="S263" s="18">
        <f>IF(J263&lt;25,1,1+(J263-25)/J263)</f>
        <v>1.736842105263158</v>
      </c>
      <c r="T263" s="16">
        <v>1</v>
      </c>
      <c r="U263" s="16">
        <f>O263*S263*T263</f>
        <v>111.15789473684211</v>
      </c>
      <c r="V263" s="16"/>
      <c r="W263" s="16"/>
      <c r="X263" s="18"/>
      <c r="Y263" s="16"/>
      <c r="Z263" s="18">
        <f>U263+V263+W263+X263+Y263</f>
        <v>111.15789473684211</v>
      </c>
    </row>
    <row r="264" spans="1:27" s="3" customFormat="1" outlineLevel="2">
      <c r="A264" s="16" t="s">
        <v>13</v>
      </c>
      <c r="B264" s="16" t="s">
        <v>1231</v>
      </c>
      <c r="C264" s="16" t="s">
        <v>675</v>
      </c>
      <c r="D264" s="16" t="s">
        <v>1659</v>
      </c>
      <c r="E264" s="16" t="s">
        <v>1658</v>
      </c>
      <c r="F264" s="16" t="s">
        <v>16</v>
      </c>
      <c r="G264" s="16" t="s">
        <v>404</v>
      </c>
      <c r="H264" s="16" t="s">
        <v>405</v>
      </c>
      <c r="I264" s="16" t="s">
        <v>54</v>
      </c>
      <c r="J264" s="16">
        <v>89</v>
      </c>
      <c r="K264" s="16" t="s">
        <v>1174</v>
      </c>
      <c r="L264" s="16" t="s">
        <v>332</v>
      </c>
      <c r="M264" s="16" t="s">
        <v>1241</v>
      </c>
      <c r="N264" s="16" t="s">
        <v>22</v>
      </c>
      <c r="O264" s="16" t="s">
        <v>22</v>
      </c>
      <c r="P264" s="16" t="s">
        <v>25</v>
      </c>
      <c r="Q264" s="16" t="s">
        <v>25</v>
      </c>
      <c r="R264" s="17">
        <v>0</v>
      </c>
      <c r="S264" s="18">
        <f>IF(J264&lt;25,1,1+(J264-25)/J264)</f>
        <v>1.7191011235955056</v>
      </c>
      <c r="T264" s="16">
        <v>1</v>
      </c>
      <c r="U264" s="16">
        <f>O264*S264*T264</f>
        <v>82.516853932584269</v>
      </c>
      <c r="V264" s="16"/>
      <c r="W264" s="16"/>
      <c r="X264" s="18"/>
      <c r="Y264" s="16"/>
      <c r="Z264" s="18">
        <f>U264+V264+W264+X264+Y264</f>
        <v>82.516853932584269</v>
      </c>
    </row>
    <row r="265" spans="1:27" s="3" customFormat="1" outlineLevel="2">
      <c r="A265" s="21"/>
      <c r="B265" s="21"/>
      <c r="C265" s="21"/>
      <c r="D265" s="16" t="s">
        <v>1665</v>
      </c>
      <c r="E265" s="21"/>
      <c r="F265" s="21"/>
      <c r="G265" s="16" t="s">
        <v>404</v>
      </c>
      <c r="H265" s="21" t="s">
        <v>1540</v>
      </c>
      <c r="I265" s="21"/>
      <c r="J265" s="21">
        <v>9</v>
      </c>
      <c r="K265" s="21"/>
      <c r="L265" s="21"/>
      <c r="M265" s="21"/>
      <c r="N265" s="21"/>
      <c r="O265" s="21"/>
      <c r="P265" s="21"/>
      <c r="Q265" s="21"/>
      <c r="R265" s="21"/>
      <c r="S265" s="35"/>
      <c r="T265" s="17"/>
      <c r="U265" s="17"/>
      <c r="V265" s="17"/>
      <c r="W265" s="17"/>
      <c r="X265" s="23"/>
      <c r="Y265" s="17">
        <f>2*J265</f>
        <v>18</v>
      </c>
      <c r="Z265" s="18">
        <f>U265+V265+W265+X265+Y265</f>
        <v>18</v>
      </c>
      <c r="AA265" s="33"/>
    </row>
    <row r="266" spans="1:27" s="3" customFormat="1" outlineLevel="2">
      <c r="A266" s="21"/>
      <c r="B266" s="21"/>
      <c r="C266" s="21"/>
      <c r="D266" s="16" t="s">
        <v>1650</v>
      </c>
      <c r="E266" s="21"/>
      <c r="F266" s="21"/>
      <c r="G266" s="16" t="s">
        <v>404</v>
      </c>
      <c r="H266" s="21" t="s">
        <v>1540</v>
      </c>
      <c r="I266" s="21"/>
      <c r="J266" s="21">
        <v>1</v>
      </c>
      <c r="K266" s="21"/>
      <c r="L266" s="21"/>
      <c r="M266" s="21"/>
      <c r="N266" s="21"/>
      <c r="O266" s="21"/>
      <c r="P266" s="21"/>
      <c r="Q266" s="21"/>
      <c r="R266" s="21"/>
      <c r="S266" s="35"/>
      <c r="T266" s="17"/>
      <c r="U266" s="17"/>
      <c r="V266" s="17"/>
      <c r="W266" s="17"/>
      <c r="X266" s="23"/>
      <c r="Y266" s="17">
        <f>2*J266</f>
        <v>2</v>
      </c>
      <c r="Z266" s="18">
        <f>U266+V266+W266+X266+Y266</f>
        <v>2</v>
      </c>
      <c r="AA266" s="33"/>
    </row>
    <row r="267" spans="1:27" s="3" customFormat="1" outlineLevel="1">
      <c r="A267" s="21"/>
      <c r="B267" s="21"/>
      <c r="C267" s="21"/>
      <c r="D267" s="16"/>
      <c r="E267" s="21"/>
      <c r="F267" s="21"/>
      <c r="G267" s="42" t="s">
        <v>2343</v>
      </c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35"/>
      <c r="T267" s="17"/>
      <c r="U267" s="17"/>
      <c r="V267" s="17"/>
      <c r="W267" s="17"/>
      <c r="X267" s="23"/>
      <c r="Y267" s="17"/>
      <c r="Z267" s="18">
        <f>SUBTOTAL(9,Z260:Z266)</f>
        <v>515.50566654382249</v>
      </c>
      <c r="AA267" s="33"/>
    </row>
    <row r="268" spans="1:27" s="3" customFormat="1" outlineLevel="2">
      <c r="A268" s="21"/>
      <c r="B268" s="21"/>
      <c r="C268" s="21"/>
      <c r="D268" s="16" t="s">
        <v>1668</v>
      </c>
      <c r="E268" s="21"/>
      <c r="F268" s="21"/>
      <c r="G268" s="36" t="s">
        <v>1811</v>
      </c>
      <c r="H268" s="34" t="s">
        <v>1632</v>
      </c>
      <c r="I268" s="34"/>
      <c r="J268" s="34">
        <v>1</v>
      </c>
      <c r="K268" s="21"/>
      <c r="L268" s="21"/>
      <c r="M268" s="21"/>
      <c r="N268" s="21"/>
      <c r="O268" s="21"/>
      <c r="P268" s="21"/>
      <c r="Q268" s="21"/>
      <c r="R268" s="21"/>
      <c r="S268" s="35"/>
      <c r="T268" s="17"/>
      <c r="U268" s="16"/>
      <c r="V268" s="17">
        <f>J268*14</f>
        <v>14</v>
      </c>
      <c r="W268" s="17"/>
      <c r="X268" s="23"/>
      <c r="Y268" s="17"/>
      <c r="Z268" s="18">
        <f>U268+V268+W268+X268+Y268</f>
        <v>14</v>
      </c>
    </row>
    <row r="269" spans="1:27" s="3" customFormat="1" outlineLevel="1">
      <c r="A269" s="21"/>
      <c r="B269" s="21"/>
      <c r="C269" s="21"/>
      <c r="D269" s="16"/>
      <c r="E269" s="21"/>
      <c r="F269" s="21"/>
      <c r="G269" s="44" t="s">
        <v>2344</v>
      </c>
      <c r="H269" s="34"/>
      <c r="I269" s="34"/>
      <c r="J269" s="34"/>
      <c r="K269" s="21"/>
      <c r="L269" s="21"/>
      <c r="M269" s="21"/>
      <c r="N269" s="21"/>
      <c r="O269" s="21"/>
      <c r="P269" s="21"/>
      <c r="Q269" s="21"/>
      <c r="R269" s="21"/>
      <c r="S269" s="35"/>
      <c r="T269" s="17"/>
      <c r="U269" s="16"/>
      <c r="V269" s="17"/>
      <c r="W269" s="17"/>
      <c r="X269" s="23"/>
      <c r="Y269" s="17"/>
      <c r="Z269" s="18">
        <f>SUBTOTAL(9,Z268:Z268)</f>
        <v>14</v>
      </c>
    </row>
    <row r="270" spans="1:27" s="3" customFormat="1" outlineLevel="2">
      <c r="A270" s="16" t="s">
        <v>13</v>
      </c>
      <c r="B270" s="16" t="s">
        <v>190</v>
      </c>
      <c r="C270" s="16" t="s">
        <v>191</v>
      </c>
      <c r="D270" s="16" t="s">
        <v>1812</v>
      </c>
      <c r="E270" s="16" t="s">
        <v>1686</v>
      </c>
      <c r="F270" s="16" t="s">
        <v>16</v>
      </c>
      <c r="G270" s="16" t="s">
        <v>193</v>
      </c>
      <c r="H270" s="16" t="s">
        <v>194</v>
      </c>
      <c r="I270" s="16" t="s">
        <v>19</v>
      </c>
      <c r="J270" s="16">
        <v>54</v>
      </c>
      <c r="K270" s="16" t="s">
        <v>94</v>
      </c>
      <c r="L270" s="16" t="s">
        <v>195</v>
      </c>
      <c r="M270" s="16" t="s">
        <v>196</v>
      </c>
      <c r="N270" s="16" t="s">
        <v>22</v>
      </c>
      <c r="O270" s="16" t="s">
        <v>61</v>
      </c>
      <c r="P270" s="16" t="s">
        <v>25</v>
      </c>
      <c r="Q270" s="16" t="s">
        <v>56</v>
      </c>
      <c r="R270" s="17">
        <v>16</v>
      </c>
      <c r="S270" s="18">
        <f>IF(J270&lt;25,1,1+(J270-25)/J270)</f>
        <v>1.5370370370370372</v>
      </c>
      <c r="T270" s="16">
        <v>1</v>
      </c>
      <c r="U270" s="16">
        <f>O270*S270*T270</f>
        <v>49.18518518518519</v>
      </c>
      <c r="V270" s="16"/>
      <c r="W270" s="16"/>
      <c r="X270" s="18">
        <f>R270*S270</f>
        <v>24.592592592592595</v>
      </c>
      <c r="Y270" s="16"/>
      <c r="Z270" s="18">
        <f>U270+V270+W270+X270+Y270</f>
        <v>73.777777777777786</v>
      </c>
    </row>
    <row r="271" spans="1:27" s="3" customFormat="1" outlineLevel="2">
      <c r="A271" s="16" t="s">
        <v>30</v>
      </c>
      <c r="B271" s="16" t="s">
        <v>190</v>
      </c>
      <c r="C271" s="16" t="s">
        <v>191</v>
      </c>
      <c r="D271" s="16" t="s">
        <v>1813</v>
      </c>
      <c r="E271" s="16" t="s">
        <v>1814</v>
      </c>
      <c r="F271" s="16" t="s">
        <v>16</v>
      </c>
      <c r="G271" s="16" t="s">
        <v>193</v>
      </c>
      <c r="H271" s="16" t="s">
        <v>194</v>
      </c>
      <c r="I271" s="16" t="s">
        <v>19</v>
      </c>
      <c r="J271" s="16">
        <v>54</v>
      </c>
      <c r="K271" s="16" t="s">
        <v>94</v>
      </c>
      <c r="L271" s="16" t="s">
        <v>195</v>
      </c>
      <c r="M271" s="16" t="s">
        <v>196</v>
      </c>
      <c r="N271" s="16" t="s">
        <v>22</v>
      </c>
      <c r="O271" s="16" t="s">
        <v>61</v>
      </c>
      <c r="P271" s="16" t="s">
        <v>25</v>
      </c>
      <c r="Q271" s="16" t="s">
        <v>56</v>
      </c>
      <c r="R271" s="17">
        <v>16</v>
      </c>
      <c r="S271" s="18">
        <f>IF(J271&lt;25,1,1+(J271-25)/J271)</f>
        <v>1.5370370370370372</v>
      </c>
      <c r="T271" s="16">
        <v>1</v>
      </c>
      <c r="U271" s="16">
        <f>O271*S271*T271</f>
        <v>49.18518518518519</v>
      </c>
      <c r="V271" s="16"/>
      <c r="W271" s="16"/>
      <c r="X271" s="18">
        <f>R271*S271</f>
        <v>24.592592592592595</v>
      </c>
      <c r="Y271" s="16"/>
      <c r="Z271" s="18">
        <f>U271+V271+W271+X271+Y271</f>
        <v>73.777777777777786</v>
      </c>
    </row>
    <row r="272" spans="1:27" s="3" customFormat="1" outlineLevel="2">
      <c r="A272" s="16" t="s">
        <v>30</v>
      </c>
      <c r="B272" s="16" t="s">
        <v>276</v>
      </c>
      <c r="C272" s="16" t="s">
        <v>277</v>
      </c>
      <c r="D272" s="16" t="s">
        <v>1813</v>
      </c>
      <c r="E272" s="16" t="s">
        <v>1814</v>
      </c>
      <c r="F272" s="16" t="s">
        <v>16</v>
      </c>
      <c r="G272" s="16" t="s">
        <v>193</v>
      </c>
      <c r="H272" s="16" t="s">
        <v>194</v>
      </c>
      <c r="I272" s="16" t="s">
        <v>19</v>
      </c>
      <c r="J272" s="16">
        <v>45</v>
      </c>
      <c r="K272" s="16" t="s">
        <v>286</v>
      </c>
      <c r="L272" s="16" t="s">
        <v>287</v>
      </c>
      <c r="M272" s="16"/>
      <c r="N272" s="16" t="s">
        <v>22</v>
      </c>
      <c r="O272" s="16" t="s">
        <v>61</v>
      </c>
      <c r="P272" s="16" t="s">
        <v>234</v>
      </c>
      <c r="Q272" s="16" t="s">
        <v>239</v>
      </c>
      <c r="R272" s="17">
        <v>16</v>
      </c>
      <c r="S272" s="18">
        <f>IF(J272&lt;25,1,1+(J272-25)/J272)</f>
        <v>1.4444444444444444</v>
      </c>
      <c r="T272" s="16">
        <v>1</v>
      </c>
      <c r="U272" s="16">
        <f>O272*S272*T272</f>
        <v>46.222222222222221</v>
      </c>
      <c r="V272" s="16"/>
      <c r="W272" s="16"/>
      <c r="X272" s="18">
        <f>R272*S272</f>
        <v>23.111111111111111</v>
      </c>
      <c r="Y272" s="16"/>
      <c r="Z272" s="18">
        <f>U272+V272+W272+X272+Y272</f>
        <v>69.333333333333329</v>
      </c>
    </row>
    <row r="273" spans="1:27" s="3" customFormat="1" outlineLevel="2">
      <c r="A273" s="16" t="s">
        <v>42</v>
      </c>
      <c r="B273" s="16" t="s">
        <v>276</v>
      </c>
      <c r="C273" s="16" t="s">
        <v>277</v>
      </c>
      <c r="D273" s="16" t="s">
        <v>1813</v>
      </c>
      <c r="E273" s="16" t="s">
        <v>1815</v>
      </c>
      <c r="F273" s="16" t="s">
        <v>16</v>
      </c>
      <c r="G273" s="16" t="s">
        <v>193</v>
      </c>
      <c r="H273" s="16" t="s">
        <v>194</v>
      </c>
      <c r="I273" s="16" t="s">
        <v>19</v>
      </c>
      <c r="J273" s="16">
        <v>108</v>
      </c>
      <c r="K273" s="16" t="s">
        <v>958</v>
      </c>
      <c r="L273" s="16" t="s">
        <v>999</v>
      </c>
      <c r="M273" s="16"/>
      <c r="N273" s="16" t="s">
        <v>22</v>
      </c>
      <c r="O273" s="16" t="s">
        <v>61</v>
      </c>
      <c r="P273" s="16" t="s">
        <v>234</v>
      </c>
      <c r="Q273" s="16" t="s">
        <v>239</v>
      </c>
      <c r="R273" s="17">
        <v>16</v>
      </c>
      <c r="S273" s="18">
        <f>IF(J273&lt;25,1,1+(J273-25)/J273)</f>
        <v>1.7685185185185186</v>
      </c>
      <c r="T273" s="16">
        <v>1</v>
      </c>
      <c r="U273" s="16">
        <f>O273*S273*T273</f>
        <v>56.592592592592595</v>
      </c>
      <c r="V273" s="16"/>
      <c r="W273" s="16"/>
      <c r="X273" s="18">
        <f>R273*S273</f>
        <v>28.296296296296298</v>
      </c>
      <c r="Y273" s="16"/>
      <c r="Z273" s="18">
        <f>U273+V273+W273+X273+Y273</f>
        <v>84.888888888888886</v>
      </c>
    </row>
    <row r="274" spans="1:27" s="3" customFormat="1" outlineLevel="2">
      <c r="A274" s="16" t="s">
        <v>42</v>
      </c>
      <c r="B274" s="16" t="s">
        <v>276</v>
      </c>
      <c r="C274" s="16" t="s">
        <v>277</v>
      </c>
      <c r="D274" s="16" t="s">
        <v>1813</v>
      </c>
      <c r="E274" s="16" t="s">
        <v>1815</v>
      </c>
      <c r="F274" s="16" t="s">
        <v>16</v>
      </c>
      <c r="G274" s="16" t="s">
        <v>193</v>
      </c>
      <c r="H274" s="16" t="s">
        <v>194</v>
      </c>
      <c r="I274" s="16" t="s">
        <v>19</v>
      </c>
      <c r="J274" s="16">
        <v>108</v>
      </c>
      <c r="K274" s="16" t="s">
        <v>991</v>
      </c>
      <c r="L274" s="16" t="s">
        <v>1000</v>
      </c>
      <c r="M274" s="16"/>
      <c r="N274" s="16" t="s">
        <v>22</v>
      </c>
      <c r="O274" s="16" t="s">
        <v>61</v>
      </c>
      <c r="P274" s="16" t="s">
        <v>234</v>
      </c>
      <c r="Q274" s="16" t="s">
        <v>239</v>
      </c>
      <c r="R274" s="17">
        <v>16</v>
      </c>
      <c r="S274" s="18">
        <f>IF(J274&lt;25,1,1+(J274-25)/J274)</f>
        <v>1.7685185185185186</v>
      </c>
      <c r="T274" s="16">
        <v>1</v>
      </c>
      <c r="U274" s="16">
        <f>O274*S274*T274</f>
        <v>56.592592592592595</v>
      </c>
      <c r="V274" s="16"/>
      <c r="W274" s="16"/>
      <c r="X274" s="18">
        <f>R274*S274</f>
        <v>28.296296296296298</v>
      </c>
      <c r="Y274" s="16"/>
      <c r="Z274" s="18">
        <f>U274+V274+W274+X274+Y274</f>
        <v>84.888888888888886</v>
      </c>
    </row>
    <row r="275" spans="1:27" s="3" customFormat="1" outlineLevel="2">
      <c r="A275" s="16" t="s">
        <v>30</v>
      </c>
      <c r="B275" s="16" t="s">
        <v>276</v>
      </c>
      <c r="C275" s="16" t="s">
        <v>277</v>
      </c>
      <c r="D275" s="16" t="s">
        <v>1813</v>
      </c>
      <c r="E275" s="16" t="s">
        <v>1814</v>
      </c>
      <c r="F275" s="16" t="s">
        <v>16</v>
      </c>
      <c r="G275" s="16" t="s">
        <v>193</v>
      </c>
      <c r="H275" s="16" t="s">
        <v>194</v>
      </c>
      <c r="I275" s="16" t="s">
        <v>19</v>
      </c>
      <c r="J275" s="16">
        <v>130</v>
      </c>
      <c r="K275" s="16" t="s">
        <v>231</v>
      </c>
      <c r="L275" s="16" t="s">
        <v>285</v>
      </c>
      <c r="M275" s="16"/>
      <c r="N275" s="16" t="s">
        <v>22</v>
      </c>
      <c r="O275" s="16" t="s">
        <v>61</v>
      </c>
      <c r="P275" s="16" t="s">
        <v>234</v>
      </c>
      <c r="Q275" s="16" t="s">
        <v>239</v>
      </c>
      <c r="R275" s="17">
        <v>16</v>
      </c>
      <c r="S275" s="18">
        <f>IF(J275&lt;25,1,1+(J275-25)/J275)</f>
        <v>1.8076923076923077</v>
      </c>
      <c r="T275" s="16">
        <v>1</v>
      </c>
      <c r="U275" s="16">
        <f>O275*S275*T275</f>
        <v>57.846153846153847</v>
      </c>
      <c r="V275" s="16"/>
      <c r="W275" s="16"/>
      <c r="X275" s="18">
        <f>R275*S275</f>
        <v>28.923076923076923</v>
      </c>
      <c r="Y275" s="16"/>
      <c r="Z275" s="18">
        <f>U275+V275+W275+X275+Y275</f>
        <v>86.769230769230774</v>
      </c>
    </row>
    <row r="276" spans="1:27" s="3" customFormat="1" outlineLevel="2">
      <c r="A276" s="16" t="s">
        <v>30</v>
      </c>
      <c r="B276" s="16" t="s">
        <v>376</v>
      </c>
      <c r="C276" s="16" t="s">
        <v>377</v>
      </c>
      <c r="D276" s="16" t="s">
        <v>1816</v>
      </c>
      <c r="E276" s="16" t="s">
        <v>1814</v>
      </c>
      <c r="F276" s="16" t="s">
        <v>16</v>
      </c>
      <c r="G276" s="16" t="s">
        <v>193</v>
      </c>
      <c r="H276" s="16" t="s">
        <v>194</v>
      </c>
      <c r="I276" s="16" t="s">
        <v>19</v>
      </c>
      <c r="J276" s="16">
        <v>14</v>
      </c>
      <c r="K276" s="16" t="s">
        <v>237</v>
      </c>
      <c r="L276" s="16" t="s">
        <v>378</v>
      </c>
      <c r="M276" s="16" t="s">
        <v>379</v>
      </c>
      <c r="N276" s="16" t="s">
        <v>22</v>
      </c>
      <c r="O276" s="16" t="s">
        <v>138</v>
      </c>
      <c r="P276" s="16" t="s">
        <v>21</v>
      </c>
      <c r="Q276" s="16" t="s">
        <v>25</v>
      </c>
      <c r="R276" s="17">
        <v>4</v>
      </c>
      <c r="S276" s="18">
        <f>IF(J276&lt;25,1,1+(J276-25)/J276)</f>
        <v>1</v>
      </c>
      <c r="T276" s="16">
        <v>1</v>
      </c>
      <c r="U276" s="16">
        <f>O276*S276*T276</f>
        <v>44</v>
      </c>
      <c r="V276" s="16"/>
      <c r="W276" s="16"/>
      <c r="X276" s="18">
        <f>R276*S276</f>
        <v>4</v>
      </c>
      <c r="Y276" s="16"/>
      <c r="Z276" s="18">
        <f>U276+V276+W276+X276+Y276</f>
        <v>48</v>
      </c>
    </row>
    <row r="277" spans="1:27" s="3" customFormat="1" ht="27" outlineLevel="2">
      <c r="A277" s="11"/>
      <c r="B277" s="11"/>
      <c r="C277" s="11" t="s">
        <v>1447</v>
      </c>
      <c r="D277" s="11" t="s">
        <v>1817</v>
      </c>
      <c r="E277" s="11"/>
      <c r="F277" s="11"/>
      <c r="G277" s="16" t="s">
        <v>193</v>
      </c>
      <c r="H277" s="11" t="s">
        <v>194</v>
      </c>
      <c r="I277" s="11"/>
      <c r="J277" s="11"/>
      <c r="K277" s="11"/>
      <c r="L277" s="11"/>
      <c r="M277" s="11"/>
      <c r="N277" s="11"/>
      <c r="O277" s="11"/>
      <c r="P277" s="11"/>
      <c r="Q277" s="11"/>
      <c r="R277" s="10"/>
      <c r="S277" s="11"/>
      <c r="T277" s="11"/>
      <c r="U277" s="11"/>
      <c r="V277" s="11"/>
      <c r="W277" s="11">
        <v>15</v>
      </c>
      <c r="X277" s="11"/>
      <c r="Y277" s="11"/>
      <c r="Z277" s="18">
        <f>U277+V277+W277+X277+Y277</f>
        <v>15</v>
      </c>
      <c r="AA277" s="33"/>
    </row>
    <row r="278" spans="1:27" s="3" customFormat="1" ht="27" outlineLevel="2">
      <c r="A278" s="11"/>
      <c r="B278" s="11"/>
      <c r="C278" s="11" t="s">
        <v>1818</v>
      </c>
      <c r="D278" s="11" t="s">
        <v>1817</v>
      </c>
      <c r="E278" s="11"/>
      <c r="F278" s="11"/>
      <c r="G278" s="16" t="s">
        <v>193</v>
      </c>
      <c r="H278" s="11" t="s">
        <v>1819</v>
      </c>
      <c r="I278" s="11"/>
      <c r="J278" s="11"/>
      <c r="K278" s="11"/>
      <c r="L278" s="11"/>
      <c r="M278" s="11"/>
      <c r="N278" s="11"/>
      <c r="O278" s="11"/>
      <c r="P278" s="11"/>
      <c r="Q278" s="11"/>
      <c r="R278" s="10"/>
      <c r="S278" s="11"/>
      <c r="T278" s="11"/>
      <c r="U278" s="11"/>
      <c r="V278" s="11"/>
      <c r="W278" s="11">
        <v>15</v>
      </c>
      <c r="X278" s="11"/>
      <c r="Y278" s="11"/>
      <c r="Z278" s="18">
        <f>U278+V278+W278+X278+Y278</f>
        <v>15</v>
      </c>
      <c r="AA278" s="33"/>
    </row>
    <row r="279" spans="1:27" s="3" customFormat="1" outlineLevel="2">
      <c r="A279" s="16" t="s">
        <v>521</v>
      </c>
      <c r="B279" s="16" t="s">
        <v>1204</v>
      </c>
      <c r="C279" s="16" t="s">
        <v>633</v>
      </c>
      <c r="D279" s="16" t="s">
        <v>1816</v>
      </c>
      <c r="E279" s="16" t="s">
        <v>1815</v>
      </c>
      <c r="F279" s="16" t="s">
        <v>45</v>
      </c>
      <c r="G279" s="16" t="s">
        <v>193</v>
      </c>
      <c r="H279" s="16" t="s">
        <v>194</v>
      </c>
      <c r="I279" s="16" t="s">
        <v>19</v>
      </c>
      <c r="J279" s="16">
        <v>39</v>
      </c>
      <c r="K279" s="16" t="s">
        <v>1105</v>
      </c>
      <c r="L279" s="16" t="s">
        <v>1146</v>
      </c>
      <c r="M279" s="16" t="s">
        <v>1205</v>
      </c>
      <c r="N279" s="16" t="s">
        <v>61</v>
      </c>
      <c r="O279" s="16" t="s">
        <v>41</v>
      </c>
      <c r="P279" s="16" t="s">
        <v>132</v>
      </c>
      <c r="Q279" s="16" t="s">
        <v>25</v>
      </c>
      <c r="R279" s="17">
        <v>8</v>
      </c>
      <c r="S279" s="18">
        <f>IF(J279&lt;25,1,1+(J279-25)/J279)</f>
        <v>1.358974358974359</v>
      </c>
      <c r="T279" s="16">
        <v>1</v>
      </c>
      <c r="U279" s="16">
        <f>O279*S279*T279</f>
        <v>32.615384615384613</v>
      </c>
      <c r="V279" s="16"/>
      <c r="W279" s="16"/>
      <c r="X279" s="18">
        <f>R279*S279</f>
        <v>10.871794871794872</v>
      </c>
      <c r="Y279" s="16"/>
      <c r="Z279" s="18">
        <f>U279+V279+W279+X279+Y279</f>
        <v>43.487179487179489</v>
      </c>
    </row>
    <row r="280" spans="1:27" s="3" customFormat="1" outlineLevel="2">
      <c r="A280" s="21"/>
      <c r="B280" s="21"/>
      <c r="C280" s="21"/>
      <c r="D280" s="16" t="s">
        <v>1820</v>
      </c>
      <c r="E280" s="21"/>
      <c r="F280" s="21"/>
      <c r="G280" s="16" t="s">
        <v>193</v>
      </c>
      <c r="H280" s="34" t="s">
        <v>1514</v>
      </c>
      <c r="I280" s="34"/>
      <c r="J280" s="34">
        <v>5</v>
      </c>
      <c r="K280" s="21"/>
      <c r="L280" s="21"/>
      <c r="M280" s="21"/>
      <c r="N280" s="21"/>
      <c r="O280" s="21"/>
      <c r="P280" s="21"/>
      <c r="Q280" s="21"/>
      <c r="R280" s="21"/>
      <c r="S280" s="35"/>
      <c r="T280" s="17"/>
      <c r="U280" s="16"/>
      <c r="V280" s="17">
        <f>J280*14</f>
        <v>70</v>
      </c>
      <c r="W280" s="17"/>
      <c r="X280" s="23"/>
      <c r="Y280" s="17"/>
      <c r="Z280" s="18">
        <f>U280+V280+W280+X280+Y280</f>
        <v>70</v>
      </c>
    </row>
    <row r="281" spans="1:27" s="3" customFormat="1" outlineLevel="2">
      <c r="A281" s="21"/>
      <c r="B281" s="21"/>
      <c r="C281" s="21"/>
      <c r="D281" s="16" t="s">
        <v>1821</v>
      </c>
      <c r="E281" s="21"/>
      <c r="F281" s="21"/>
      <c r="G281" s="16" t="s">
        <v>193</v>
      </c>
      <c r="H281" s="21" t="s">
        <v>1514</v>
      </c>
      <c r="I281" s="21"/>
      <c r="J281" s="21">
        <v>8</v>
      </c>
      <c r="K281" s="21"/>
      <c r="L281" s="21"/>
      <c r="M281" s="21"/>
      <c r="N281" s="21"/>
      <c r="O281" s="21"/>
      <c r="P281" s="21"/>
      <c r="Q281" s="21"/>
      <c r="R281" s="21"/>
      <c r="S281" s="35"/>
      <c r="T281" s="17"/>
      <c r="U281" s="17"/>
      <c r="V281" s="17"/>
      <c r="W281" s="17"/>
      <c r="X281" s="23"/>
      <c r="Y281" s="17">
        <f>2*J281</f>
        <v>16</v>
      </c>
      <c r="Z281" s="18">
        <f>U281+V281+W281+X281+Y281</f>
        <v>16</v>
      </c>
      <c r="AA281" s="33"/>
    </row>
    <row r="282" spans="1:27" s="3" customFormat="1" outlineLevel="1">
      <c r="A282" s="21"/>
      <c r="B282" s="21"/>
      <c r="C282" s="21"/>
      <c r="D282" s="16"/>
      <c r="E282" s="21"/>
      <c r="F282" s="21"/>
      <c r="G282" s="42" t="s">
        <v>2345</v>
      </c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35"/>
      <c r="T282" s="17"/>
      <c r="U282" s="17"/>
      <c r="V282" s="17"/>
      <c r="W282" s="17"/>
      <c r="X282" s="23"/>
      <c r="Y282" s="17"/>
      <c r="Z282" s="18">
        <f>SUBTOTAL(9,Z270:Z281)</f>
        <v>680.92307692307691</v>
      </c>
      <c r="AA282" s="33"/>
    </row>
    <row r="283" spans="1:27" s="3" customFormat="1" outlineLevel="2">
      <c r="A283" s="16" t="s">
        <v>42</v>
      </c>
      <c r="B283" s="16" t="s">
        <v>650</v>
      </c>
      <c r="C283" s="16" t="s">
        <v>651</v>
      </c>
      <c r="D283" s="16" t="s">
        <v>1816</v>
      </c>
      <c r="E283" s="16" t="s">
        <v>1814</v>
      </c>
      <c r="F283" s="16" t="s">
        <v>16</v>
      </c>
      <c r="G283" s="16" t="s">
        <v>652</v>
      </c>
      <c r="H283" s="16" t="s">
        <v>653</v>
      </c>
      <c r="I283" s="16" t="s">
        <v>54</v>
      </c>
      <c r="J283" s="16">
        <v>63</v>
      </c>
      <c r="K283" s="16" t="s">
        <v>171</v>
      </c>
      <c r="L283" s="16" t="s">
        <v>77</v>
      </c>
      <c r="M283" s="16" t="s">
        <v>654</v>
      </c>
      <c r="N283" s="16" t="s">
        <v>22</v>
      </c>
      <c r="O283" s="16" t="s">
        <v>22</v>
      </c>
      <c r="P283" s="16" t="s">
        <v>25</v>
      </c>
      <c r="Q283" s="16" t="s">
        <v>25</v>
      </c>
      <c r="R283" s="17">
        <v>0</v>
      </c>
      <c r="S283" s="18">
        <f>IF(J283&lt;25,1,1+(J283-25)/J283)</f>
        <v>1.6031746031746033</v>
      </c>
      <c r="T283" s="16">
        <v>1</v>
      </c>
      <c r="U283" s="16">
        <f>O283*S283*T283</f>
        <v>76.952380952380963</v>
      </c>
      <c r="V283" s="16"/>
      <c r="W283" s="16"/>
      <c r="X283" s="18"/>
      <c r="Y283" s="16"/>
      <c r="Z283" s="18">
        <f>U283+V283+W283+X283+Y283</f>
        <v>76.952380952380963</v>
      </c>
    </row>
    <row r="284" spans="1:27" s="3" customFormat="1" outlineLevel="2">
      <c r="A284" s="16" t="s">
        <v>13</v>
      </c>
      <c r="B284" s="16" t="s">
        <v>1272</v>
      </c>
      <c r="C284" s="16" t="s">
        <v>1273</v>
      </c>
      <c r="D284" s="16" t="s">
        <v>1659</v>
      </c>
      <c r="E284" s="16" t="s">
        <v>1658</v>
      </c>
      <c r="F284" s="16" t="s">
        <v>33</v>
      </c>
      <c r="G284" s="16" t="s">
        <v>652</v>
      </c>
      <c r="H284" s="16" t="s">
        <v>653</v>
      </c>
      <c r="I284" s="16" t="s">
        <v>54</v>
      </c>
      <c r="J284" s="16">
        <v>42</v>
      </c>
      <c r="K284" s="16" t="s">
        <v>1039</v>
      </c>
      <c r="L284" s="16" t="s">
        <v>1274</v>
      </c>
      <c r="M284" s="16" t="s">
        <v>1034</v>
      </c>
      <c r="N284" s="16" t="s">
        <v>39</v>
      </c>
      <c r="O284" s="16" t="s">
        <v>22</v>
      </c>
      <c r="P284" s="16" t="s">
        <v>25</v>
      </c>
      <c r="Q284" s="16" t="s">
        <v>56</v>
      </c>
      <c r="R284" s="17">
        <v>16</v>
      </c>
      <c r="S284" s="18">
        <f>IF(J284&lt;25,1,1+(J284-25)/J284)</f>
        <v>1.4047619047619047</v>
      </c>
      <c r="T284" s="16">
        <v>1</v>
      </c>
      <c r="U284" s="16">
        <f>O284*S284*T284</f>
        <v>67.428571428571416</v>
      </c>
      <c r="V284" s="16"/>
      <c r="W284" s="16"/>
      <c r="X284" s="18">
        <f>R284*S284</f>
        <v>22.476190476190474</v>
      </c>
      <c r="Y284" s="16"/>
      <c r="Z284" s="18">
        <f>U284+V284+W284+X284+Y284</f>
        <v>89.904761904761898</v>
      </c>
    </row>
    <row r="285" spans="1:27" s="3" customFormat="1" outlineLevel="2">
      <c r="A285" s="16" t="s">
        <v>13</v>
      </c>
      <c r="B285" s="16" t="s">
        <v>1285</v>
      </c>
      <c r="C285" s="16" t="s">
        <v>1286</v>
      </c>
      <c r="D285" s="16" t="s">
        <v>1657</v>
      </c>
      <c r="E285" s="16" t="s">
        <v>1658</v>
      </c>
      <c r="F285" s="16" t="s">
        <v>45</v>
      </c>
      <c r="G285" s="16" t="s">
        <v>652</v>
      </c>
      <c r="H285" s="16" t="s">
        <v>653</v>
      </c>
      <c r="I285" s="16" t="s">
        <v>54</v>
      </c>
      <c r="J285" s="16">
        <v>35</v>
      </c>
      <c r="K285" s="16" t="s">
        <v>1045</v>
      </c>
      <c r="L285" s="16" t="s">
        <v>1278</v>
      </c>
      <c r="M285" s="16" t="s">
        <v>1034</v>
      </c>
      <c r="N285" s="16" t="s">
        <v>25</v>
      </c>
      <c r="O285" s="16" t="s">
        <v>25</v>
      </c>
      <c r="P285" s="16" t="s">
        <v>25</v>
      </c>
      <c r="Q285" s="16" t="s">
        <v>25</v>
      </c>
      <c r="R285" s="17"/>
      <c r="S285" s="18">
        <f>IF(J285&lt;25,1,1+(J285-25)/J285)</f>
        <v>1.2857142857142856</v>
      </c>
      <c r="T285" s="16"/>
      <c r="U285" s="16"/>
      <c r="V285" s="16"/>
      <c r="W285" s="16"/>
      <c r="X285" s="18">
        <f>32*S285*F285</f>
        <v>82.285714285714278</v>
      </c>
      <c r="Y285" s="16"/>
      <c r="Z285" s="18">
        <f>U285+V285+W285+X285+Y285</f>
        <v>82.285714285714278</v>
      </c>
      <c r="AA285" s="33"/>
    </row>
    <row r="286" spans="1:27" s="3" customFormat="1" outlineLevel="2">
      <c r="A286" s="21"/>
      <c r="B286" s="21"/>
      <c r="C286" s="21"/>
      <c r="D286" s="16" t="s">
        <v>1664</v>
      </c>
      <c r="E286" s="21"/>
      <c r="F286" s="21"/>
      <c r="G286" s="16" t="s">
        <v>652</v>
      </c>
      <c r="H286" s="34" t="s">
        <v>1565</v>
      </c>
      <c r="I286" s="34"/>
      <c r="J286" s="34">
        <v>5</v>
      </c>
      <c r="K286" s="21"/>
      <c r="L286" s="21"/>
      <c r="M286" s="21"/>
      <c r="N286" s="21"/>
      <c r="O286" s="21"/>
      <c r="P286" s="21"/>
      <c r="Q286" s="21"/>
      <c r="R286" s="21"/>
      <c r="S286" s="35"/>
      <c r="T286" s="17"/>
      <c r="U286" s="16"/>
      <c r="V286" s="17">
        <f>J286*14</f>
        <v>70</v>
      </c>
      <c r="W286" s="17"/>
      <c r="X286" s="23"/>
      <c r="Y286" s="17"/>
      <c r="Z286" s="18">
        <f>U286+V286+W286+X286+Y286</f>
        <v>70</v>
      </c>
    </row>
    <row r="287" spans="1:27" s="3" customFormat="1" outlineLevel="2">
      <c r="A287" s="21"/>
      <c r="B287" s="21"/>
      <c r="C287" s="21"/>
      <c r="D287" s="16" t="s">
        <v>1665</v>
      </c>
      <c r="E287" s="21"/>
      <c r="F287" s="21"/>
      <c r="G287" s="16" t="s">
        <v>652</v>
      </c>
      <c r="H287" s="21" t="s">
        <v>1565</v>
      </c>
      <c r="I287" s="21"/>
      <c r="J287" s="21">
        <v>10</v>
      </c>
      <c r="K287" s="21"/>
      <c r="L287" s="21"/>
      <c r="M287" s="21"/>
      <c r="N287" s="21"/>
      <c r="O287" s="21"/>
      <c r="P287" s="21"/>
      <c r="Q287" s="21"/>
      <c r="R287" s="21"/>
      <c r="S287" s="35"/>
      <c r="T287" s="17"/>
      <c r="U287" s="17"/>
      <c r="V287" s="17"/>
      <c r="W287" s="17"/>
      <c r="X287" s="23"/>
      <c r="Y287" s="17">
        <f>2*J287</f>
        <v>20</v>
      </c>
      <c r="Z287" s="18">
        <f>U287+V287+W287+X287+Y287</f>
        <v>20</v>
      </c>
      <c r="AA287" s="33"/>
    </row>
    <row r="288" spans="1:27" s="3" customFormat="1" outlineLevel="2">
      <c r="A288" s="16" t="s">
        <v>521</v>
      </c>
      <c r="B288" s="16" t="s">
        <v>897</v>
      </c>
      <c r="C288" s="16" t="s">
        <v>898</v>
      </c>
      <c r="D288" s="16" t="s">
        <v>1660</v>
      </c>
      <c r="E288" s="16" t="s">
        <v>1661</v>
      </c>
      <c r="F288" s="16" t="s">
        <v>1662</v>
      </c>
      <c r="G288" s="16" t="s">
        <v>652</v>
      </c>
      <c r="H288" s="34" t="s">
        <v>1565</v>
      </c>
      <c r="I288" s="16"/>
      <c r="J288" s="16">
        <v>5</v>
      </c>
      <c r="K288" s="16"/>
      <c r="L288" s="16"/>
      <c r="M288" s="16"/>
      <c r="N288" s="16"/>
      <c r="O288" s="16"/>
      <c r="P288" s="16"/>
      <c r="Q288" s="16"/>
      <c r="R288" s="17"/>
      <c r="S288" s="18"/>
      <c r="T288" s="16"/>
      <c r="U288" s="16"/>
      <c r="V288" s="16"/>
      <c r="W288" s="16"/>
      <c r="X288" s="18">
        <f>0.3*14*J288</f>
        <v>21</v>
      </c>
      <c r="Y288" s="16"/>
      <c r="Z288" s="18">
        <f>U288+V288+W288+X288+Y288</f>
        <v>21</v>
      </c>
      <c r="AA288" s="37"/>
    </row>
    <row r="289" spans="1:27" s="3" customFormat="1" outlineLevel="1">
      <c r="A289" s="16"/>
      <c r="B289" s="16"/>
      <c r="C289" s="16"/>
      <c r="D289" s="16"/>
      <c r="E289" s="16"/>
      <c r="F289" s="16"/>
      <c r="G289" s="42" t="s">
        <v>2346</v>
      </c>
      <c r="H289" s="34"/>
      <c r="I289" s="16"/>
      <c r="J289" s="16"/>
      <c r="K289" s="16"/>
      <c r="L289" s="16"/>
      <c r="M289" s="16"/>
      <c r="N289" s="16"/>
      <c r="O289" s="16"/>
      <c r="P289" s="16"/>
      <c r="Q289" s="16"/>
      <c r="R289" s="17"/>
      <c r="S289" s="18"/>
      <c r="T289" s="16"/>
      <c r="U289" s="16"/>
      <c r="V289" s="16"/>
      <c r="W289" s="16"/>
      <c r="X289" s="18"/>
      <c r="Y289" s="16"/>
      <c r="Z289" s="18">
        <f>SUBTOTAL(9,Z283:Z288)</f>
        <v>360.14285714285711</v>
      </c>
      <c r="AA289" s="37"/>
    </row>
    <row r="290" spans="1:27" s="3" customFormat="1" outlineLevel="2">
      <c r="A290" s="16" t="s">
        <v>521</v>
      </c>
      <c r="B290" s="16" t="s">
        <v>253</v>
      </c>
      <c r="C290" s="16" t="s">
        <v>977</v>
      </c>
      <c r="D290" s="16" t="s">
        <v>1651</v>
      </c>
      <c r="E290" s="16" t="s">
        <v>1652</v>
      </c>
      <c r="F290" s="16" t="s">
        <v>45</v>
      </c>
      <c r="G290" s="16" t="s">
        <v>978</v>
      </c>
      <c r="H290" s="16" t="s">
        <v>979</v>
      </c>
      <c r="I290" s="16" t="s">
        <v>54</v>
      </c>
      <c r="J290" s="16">
        <v>19</v>
      </c>
      <c r="K290" s="16" t="s">
        <v>947</v>
      </c>
      <c r="L290" s="16" t="s">
        <v>345</v>
      </c>
      <c r="M290" s="16" t="s">
        <v>980</v>
      </c>
      <c r="N290" s="16" t="s">
        <v>61</v>
      </c>
      <c r="O290" s="16" t="s">
        <v>61</v>
      </c>
      <c r="P290" s="16" t="s">
        <v>25</v>
      </c>
      <c r="Q290" s="16" t="s">
        <v>25</v>
      </c>
      <c r="R290" s="17">
        <v>0</v>
      </c>
      <c r="S290" s="18">
        <f>IF(J290&lt;25,1,1+(J290-25)/J290)</f>
        <v>1</v>
      </c>
      <c r="T290" s="16">
        <v>1</v>
      </c>
      <c r="U290" s="16">
        <f>O290*S290*T290</f>
        <v>32</v>
      </c>
      <c r="V290" s="16"/>
      <c r="W290" s="16"/>
      <c r="X290" s="18"/>
      <c r="Y290" s="16"/>
      <c r="Z290" s="18">
        <f>U290+V290+W290+X290+Y290</f>
        <v>32</v>
      </c>
    </row>
    <row r="291" spans="1:27" s="3" customFormat="1" outlineLevel="2">
      <c r="A291" s="21"/>
      <c r="B291" s="21"/>
      <c r="C291" s="21"/>
      <c r="D291" s="16" t="s">
        <v>1665</v>
      </c>
      <c r="E291" s="21"/>
      <c r="F291" s="21"/>
      <c r="G291" s="16" t="s">
        <v>978</v>
      </c>
      <c r="H291" s="34" t="s">
        <v>1492</v>
      </c>
      <c r="I291" s="21"/>
      <c r="J291" s="21">
        <v>3</v>
      </c>
      <c r="K291" s="21"/>
      <c r="L291" s="21"/>
      <c r="M291" s="21"/>
      <c r="N291" s="21"/>
      <c r="O291" s="21"/>
      <c r="P291" s="21"/>
      <c r="Q291" s="21"/>
      <c r="R291" s="21"/>
      <c r="S291" s="35"/>
      <c r="T291" s="17"/>
      <c r="U291" s="17"/>
      <c r="V291" s="17"/>
      <c r="W291" s="17"/>
      <c r="X291" s="23"/>
      <c r="Y291" s="17">
        <f>2*J291</f>
        <v>6</v>
      </c>
      <c r="Z291" s="18">
        <f>U291+V291+W291+X291+Y291</f>
        <v>6</v>
      </c>
      <c r="AA291" s="33"/>
    </row>
    <row r="292" spans="1:27" s="3" customFormat="1" outlineLevel="2">
      <c r="A292" s="21"/>
      <c r="B292" s="21"/>
      <c r="C292" s="21"/>
      <c r="D292" s="16" t="s">
        <v>1664</v>
      </c>
      <c r="E292" s="21"/>
      <c r="F292" s="21"/>
      <c r="G292" s="16" t="s">
        <v>978</v>
      </c>
      <c r="H292" s="34" t="s">
        <v>1492</v>
      </c>
      <c r="I292" s="34"/>
      <c r="J292" s="34">
        <v>5</v>
      </c>
      <c r="K292" s="21"/>
      <c r="L292" s="21"/>
      <c r="M292" s="21"/>
      <c r="N292" s="21"/>
      <c r="O292" s="21"/>
      <c r="P292" s="21"/>
      <c r="Q292" s="21"/>
      <c r="R292" s="21"/>
      <c r="S292" s="35"/>
      <c r="T292" s="17"/>
      <c r="U292" s="16"/>
      <c r="V292" s="17">
        <f>J292*14</f>
        <v>70</v>
      </c>
      <c r="W292" s="17"/>
      <c r="X292" s="23"/>
      <c r="Y292" s="17"/>
      <c r="Z292" s="18">
        <f>U292+V292+W292+X292+Y292</f>
        <v>70</v>
      </c>
    </row>
    <row r="293" spans="1:27" s="3" customFormat="1" outlineLevel="2">
      <c r="A293" s="21"/>
      <c r="B293" s="21"/>
      <c r="C293" s="21"/>
      <c r="D293" s="16" t="s">
        <v>1650</v>
      </c>
      <c r="E293" s="21"/>
      <c r="F293" s="21"/>
      <c r="G293" s="16" t="s">
        <v>978</v>
      </c>
      <c r="H293" s="21" t="s">
        <v>1492</v>
      </c>
      <c r="I293" s="21"/>
      <c r="J293" s="21">
        <v>5</v>
      </c>
      <c r="K293" s="21"/>
      <c r="L293" s="21"/>
      <c r="M293" s="21"/>
      <c r="N293" s="21"/>
      <c r="O293" s="21"/>
      <c r="P293" s="21"/>
      <c r="Q293" s="21"/>
      <c r="R293" s="21"/>
      <c r="S293" s="35"/>
      <c r="T293" s="17"/>
      <c r="U293" s="17"/>
      <c r="V293" s="17"/>
      <c r="W293" s="17"/>
      <c r="X293" s="23"/>
      <c r="Y293" s="17">
        <f>2*J293</f>
        <v>10</v>
      </c>
      <c r="Z293" s="18">
        <f>U293+V293+W293+X293+Y293</f>
        <v>10</v>
      </c>
      <c r="AA293" s="33"/>
    </row>
    <row r="294" spans="1:27" s="3" customFormat="1" outlineLevel="1">
      <c r="A294" s="21"/>
      <c r="B294" s="21"/>
      <c r="C294" s="21"/>
      <c r="D294" s="16"/>
      <c r="E294" s="21"/>
      <c r="F294" s="21"/>
      <c r="G294" s="42" t="s">
        <v>2347</v>
      </c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35"/>
      <c r="T294" s="17"/>
      <c r="U294" s="17"/>
      <c r="V294" s="17"/>
      <c r="W294" s="17"/>
      <c r="X294" s="23"/>
      <c r="Y294" s="17"/>
      <c r="Z294" s="18">
        <f>SUBTOTAL(9,Z290:Z293)</f>
        <v>118</v>
      </c>
      <c r="AA294" s="33"/>
    </row>
    <row r="295" spans="1:27" s="3" customFormat="1" outlineLevel="2">
      <c r="A295" s="16" t="s">
        <v>13</v>
      </c>
      <c r="B295" s="16" t="s">
        <v>268</v>
      </c>
      <c r="C295" s="16" t="s">
        <v>269</v>
      </c>
      <c r="D295" s="16" t="s">
        <v>1651</v>
      </c>
      <c r="E295" s="16" t="s">
        <v>1686</v>
      </c>
      <c r="F295" s="16" t="s">
        <v>45</v>
      </c>
      <c r="G295" s="16" t="s">
        <v>270</v>
      </c>
      <c r="H295" s="16" t="s">
        <v>271</v>
      </c>
      <c r="I295" s="16" t="s">
        <v>54</v>
      </c>
      <c r="J295" s="16">
        <v>34</v>
      </c>
      <c r="K295" s="16" t="s">
        <v>151</v>
      </c>
      <c r="L295" s="16" t="s">
        <v>272</v>
      </c>
      <c r="M295" s="16" t="s">
        <v>273</v>
      </c>
      <c r="N295" s="16" t="s">
        <v>61</v>
      </c>
      <c r="O295" s="16" t="s">
        <v>61</v>
      </c>
      <c r="P295" s="16" t="s">
        <v>25</v>
      </c>
      <c r="Q295" s="16" t="s">
        <v>25</v>
      </c>
      <c r="R295" s="17">
        <v>0</v>
      </c>
      <c r="S295" s="18">
        <f>IF(J295&lt;25,1,1+(J295-25)/J295)</f>
        <v>1.2647058823529411</v>
      </c>
      <c r="T295" s="16">
        <v>1</v>
      </c>
      <c r="U295" s="16">
        <f>O295*S295*T295</f>
        <v>40.470588235294116</v>
      </c>
      <c r="V295" s="16"/>
      <c r="W295" s="16"/>
      <c r="X295" s="18"/>
      <c r="Y295" s="16"/>
      <c r="Z295" s="18">
        <f>U295+V295+W295+X295+Y295</f>
        <v>40.470588235294116</v>
      </c>
    </row>
    <row r="296" spans="1:27" s="3" customFormat="1" outlineLevel="2">
      <c r="A296" s="16" t="s">
        <v>521</v>
      </c>
      <c r="B296" s="16" t="s">
        <v>717</v>
      </c>
      <c r="C296" s="16" t="s">
        <v>718</v>
      </c>
      <c r="D296" s="16" t="s">
        <v>1659</v>
      </c>
      <c r="E296" s="16" t="s">
        <v>1658</v>
      </c>
      <c r="F296" s="16" t="s">
        <v>45</v>
      </c>
      <c r="G296" s="16" t="s">
        <v>270</v>
      </c>
      <c r="H296" s="16" t="s">
        <v>271</v>
      </c>
      <c r="I296" s="16" t="s">
        <v>54</v>
      </c>
      <c r="J296" s="16">
        <v>18</v>
      </c>
      <c r="K296" s="16" t="s">
        <v>1105</v>
      </c>
      <c r="L296" s="16" t="s">
        <v>1118</v>
      </c>
      <c r="M296" s="16" t="s">
        <v>907</v>
      </c>
      <c r="N296" s="16" t="s">
        <v>61</v>
      </c>
      <c r="O296" s="16" t="s">
        <v>41</v>
      </c>
      <c r="P296" s="16" t="s">
        <v>25</v>
      </c>
      <c r="Q296" s="16" t="s">
        <v>132</v>
      </c>
      <c r="R296" s="17">
        <v>8</v>
      </c>
      <c r="S296" s="18">
        <f>IF(J296&lt;25,1,1+(J296-25)/J296)</f>
        <v>1</v>
      </c>
      <c r="T296" s="16">
        <v>1</v>
      </c>
      <c r="U296" s="16">
        <f>O296*S296*T296</f>
        <v>24</v>
      </c>
      <c r="V296" s="16"/>
      <c r="W296" s="16"/>
      <c r="X296" s="18">
        <f>R296*S296</f>
        <v>8</v>
      </c>
      <c r="Y296" s="16"/>
      <c r="Z296" s="18">
        <f>U296+V296+W296+X296+Y296</f>
        <v>32</v>
      </c>
    </row>
    <row r="297" spans="1:27" s="3" customFormat="1" outlineLevel="2">
      <c r="A297" s="21"/>
      <c r="B297" s="21"/>
      <c r="C297" s="21"/>
      <c r="D297" s="16" t="s">
        <v>1664</v>
      </c>
      <c r="E297" s="21"/>
      <c r="F297" s="21"/>
      <c r="G297" s="16" t="s">
        <v>270</v>
      </c>
      <c r="H297" s="34" t="s">
        <v>1566</v>
      </c>
      <c r="I297" s="34"/>
      <c r="J297" s="34">
        <v>7</v>
      </c>
      <c r="K297" s="21"/>
      <c r="L297" s="21"/>
      <c r="M297" s="21"/>
      <c r="N297" s="21"/>
      <c r="O297" s="21"/>
      <c r="P297" s="21"/>
      <c r="Q297" s="21"/>
      <c r="R297" s="21"/>
      <c r="S297" s="35"/>
      <c r="T297" s="17"/>
      <c r="U297" s="16"/>
      <c r="V297" s="17">
        <f>J297*14</f>
        <v>98</v>
      </c>
      <c r="W297" s="17"/>
      <c r="X297" s="23"/>
      <c r="Y297" s="17"/>
      <c r="Z297" s="18">
        <f>U297+V297+W297+X297+Y297</f>
        <v>98</v>
      </c>
    </row>
    <row r="298" spans="1:27" s="3" customFormat="1" outlineLevel="2">
      <c r="A298" s="21"/>
      <c r="B298" s="21"/>
      <c r="C298" s="21"/>
      <c r="D298" s="16" t="s">
        <v>1665</v>
      </c>
      <c r="E298" s="21"/>
      <c r="F298" s="21"/>
      <c r="G298" s="16" t="s">
        <v>270</v>
      </c>
      <c r="H298" s="21" t="s">
        <v>1566</v>
      </c>
      <c r="I298" s="21"/>
      <c r="J298" s="21">
        <v>10</v>
      </c>
      <c r="K298" s="21"/>
      <c r="L298" s="21"/>
      <c r="M298" s="21"/>
      <c r="N298" s="21"/>
      <c r="O298" s="21"/>
      <c r="P298" s="21"/>
      <c r="Q298" s="21"/>
      <c r="R298" s="21"/>
      <c r="S298" s="35"/>
      <c r="T298" s="17"/>
      <c r="U298" s="17"/>
      <c r="V298" s="17"/>
      <c r="W298" s="17"/>
      <c r="X298" s="23"/>
      <c r="Y298" s="17">
        <f>2*J298</f>
        <v>20</v>
      </c>
      <c r="Z298" s="18">
        <f>U298+V298+W298+X298+Y298</f>
        <v>20</v>
      </c>
      <c r="AA298" s="33"/>
    </row>
    <row r="299" spans="1:27" s="3" customFormat="1" outlineLevel="1">
      <c r="A299" s="21"/>
      <c r="B299" s="21"/>
      <c r="C299" s="21"/>
      <c r="D299" s="16"/>
      <c r="E299" s="21"/>
      <c r="F299" s="21"/>
      <c r="G299" s="42" t="s">
        <v>2348</v>
      </c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35"/>
      <c r="T299" s="17"/>
      <c r="U299" s="17"/>
      <c r="V299" s="17"/>
      <c r="W299" s="17"/>
      <c r="X299" s="23"/>
      <c r="Y299" s="17"/>
      <c r="Z299" s="18">
        <f>SUBTOTAL(9,Z295:Z298)</f>
        <v>190.47058823529412</v>
      </c>
      <c r="AA299" s="33"/>
    </row>
    <row r="300" spans="1:27" s="3" customFormat="1" outlineLevel="2">
      <c r="A300" s="16" t="s">
        <v>42</v>
      </c>
      <c r="B300" s="16" t="s">
        <v>935</v>
      </c>
      <c r="C300" s="16" t="s">
        <v>936</v>
      </c>
      <c r="D300" s="16" t="s">
        <v>1697</v>
      </c>
      <c r="E300" s="16" t="s">
        <v>1658</v>
      </c>
      <c r="F300" s="16" t="s">
        <v>45</v>
      </c>
      <c r="G300" s="16" t="s">
        <v>288</v>
      </c>
      <c r="H300" s="16" t="s">
        <v>289</v>
      </c>
      <c r="I300" s="16" t="s">
        <v>19</v>
      </c>
      <c r="J300" s="16">
        <v>84</v>
      </c>
      <c r="K300" s="16" t="s">
        <v>937</v>
      </c>
      <c r="L300" s="16" t="s">
        <v>316</v>
      </c>
      <c r="M300" s="16"/>
      <c r="N300" s="16" t="s">
        <v>61</v>
      </c>
      <c r="O300" s="16" t="s">
        <v>61</v>
      </c>
      <c r="P300" s="16" t="s">
        <v>25</v>
      </c>
      <c r="Q300" s="16" t="s">
        <v>25</v>
      </c>
      <c r="R300" s="17">
        <v>0</v>
      </c>
      <c r="S300" s="18">
        <f>IF(J300&lt;25,1,1+(J300-25)/J300)</f>
        <v>1.7023809523809523</v>
      </c>
      <c r="T300" s="16">
        <v>1</v>
      </c>
      <c r="U300" s="16">
        <f>O300*S300*T300</f>
        <v>54.476190476190474</v>
      </c>
      <c r="V300" s="16"/>
      <c r="W300" s="16"/>
      <c r="X300" s="18">
        <f>R300*S300</f>
        <v>0</v>
      </c>
      <c r="Y300" s="16"/>
      <c r="Z300" s="18">
        <f>U300+V300+W300+X300+Y300</f>
        <v>54.476190476190474</v>
      </c>
    </row>
    <row r="301" spans="1:27" s="3" customFormat="1" outlineLevel="2">
      <c r="A301" s="16" t="s">
        <v>42</v>
      </c>
      <c r="B301" s="16" t="s">
        <v>276</v>
      </c>
      <c r="C301" s="16" t="s">
        <v>277</v>
      </c>
      <c r="D301" s="16" t="s">
        <v>1822</v>
      </c>
      <c r="E301" s="16" t="s">
        <v>1823</v>
      </c>
      <c r="F301" s="16" t="s">
        <v>16</v>
      </c>
      <c r="G301" s="16" t="s">
        <v>288</v>
      </c>
      <c r="H301" s="16" t="s">
        <v>289</v>
      </c>
      <c r="I301" s="16" t="s">
        <v>19</v>
      </c>
      <c r="J301" s="16">
        <v>40</v>
      </c>
      <c r="K301" s="16" t="s">
        <v>992</v>
      </c>
      <c r="L301" s="16" t="s">
        <v>993</v>
      </c>
      <c r="M301" s="16"/>
      <c r="N301" s="16" t="s">
        <v>22</v>
      </c>
      <c r="O301" s="16" t="s">
        <v>61</v>
      </c>
      <c r="P301" s="16" t="s">
        <v>234</v>
      </c>
      <c r="Q301" s="16" t="s">
        <v>239</v>
      </c>
      <c r="R301" s="17">
        <v>16</v>
      </c>
      <c r="S301" s="18">
        <f>IF(J301&lt;25,1,1+(J301-25)/J301)</f>
        <v>1.375</v>
      </c>
      <c r="T301" s="16">
        <v>1</v>
      </c>
      <c r="U301" s="16">
        <f>O301*S301*T301</f>
        <v>44</v>
      </c>
      <c r="V301" s="16"/>
      <c r="W301" s="16"/>
      <c r="X301" s="18">
        <f>R301*S301</f>
        <v>22</v>
      </c>
      <c r="Y301" s="16"/>
      <c r="Z301" s="18">
        <f>U301+V301+W301+X301+Y301</f>
        <v>66</v>
      </c>
    </row>
    <row r="302" spans="1:27" s="3" customFormat="1" outlineLevel="2">
      <c r="A302" s="16" t="s">
        <v>30</v>
      </c>
      <c r="B302" s="16" t="s">
        <v>276</v>
      </c>
      <c r="C302" s="16" t="s">
        <v>277</v>
      </c>
      <c r="D302" s="16" t="s">
        <v>1822</v>
      </c>
      <c r="E302" s="16" t="s">
        <v>1824</v>
      </c>
      <c r="F302" s="16" t="s">
        <v>16</v>
      </c>
      <c r="G302" s="16" t="s">
        <v>288</v>
      </c>
      <c r="H302" s="16" t="s">
        <v>289</v>
      </c>
      <c r="I302" s="16" t="s">
        <v>19</v>
      </c>
      <c r="J302" s="16">
        <v>58</v>
      </c>
      <c r="K302" s="16" t="s">
        <v>237</v>
      </c>
      <c r="L302" s="16" t="s">
        <v>290</v>
      </c>
      <c r="M302" s="16"/>
      <c r="N302" s="16" t="s">
        <v>22</v>
      </c>
      <c r="O302" s="16" t="s">
        <v>61</v>
      </c>
      <c r="P302" s="16" t="s">
        <v>234</v>
      </c>
      <c r="Q302" s="16" t="s">
        <v>239</v>
      </c>
      <c r="R302" s="17">
        <v>16</v>
      </c>
      <c r="S302" s="18">
        <f>IF(J302&lt;25,1,1+(J302-25)/J302)</f>
        <v>1.5689655172413794</v>
      </c>
      <c r="T302" s="16">
        <v>1</v>
      </c>
      <c r="U302" s="16">
        <f>O302*S302*T302</f>
        <v>50.206896551724142</v>
      </c>
      <c r="V302" s="16"/>
      <c r="W302" s="16"/>
      <c r="X302" s="18">
        <f>R302*S302</f>
        <v>25.103448275862071</v>
      </c>
      <c r="Y302" s="16"/>
      <c r="Z302" s="18">
        <f>U302+V302+W302+X302+Y302</f>
        <v>75.310344827586221</v>
      </c>
    </row>
    <row r="303" spans="1:27" s="3" customFormat="1" outlineLevel="2">
      <c r="A303" s="16" t="s">
        <v>30</v>
      </c>
      <c r="B303" s="16" t="s">
        <v>276</v>
      </c>
      <c r="C303" s="16" t="s">
        <v>277</v>
      </c>
      <c r="D303" s="16" t="s">
        <v>1822</v>
      </c>
      <c r="E303" s="16" t="s">
        <v>1824</v>
      </c>
      <c r="F303" s="16" t="s">
        <v>16</v>
      </c>
      <c r="G303" s="16" t="s">
        <v>288</v>
      </c>
      <c r="H303" s="16" t="s">
        <v>289</v>
      </c>
      <c r="I303" s="16" t="s">
        <v>19</v>
      </c>
      <c r="J303" s="16">
        <v>61</v>
      </c>
      <c r="K303" s="16" t="s">
        <v>224</v>
      </c>
      <c r="L303" s="16" t="s">
        <v>291</v>
      </c>
      <c r="M303" s="16"/>
      <c r="N303" s="16" t="s">
        <v>22</v>
      </c>
      <c r="O303" s="16" t="s">
        <v>61</v>
      </c>
      <c r="P303" s="16" t="s">
        <v>234</v>
      </c>
      <c r="Q303" s="16" t="s">
        <v>239</v>
      </c>
      <c r="R303" s="17">
        <v>16</v>
      </c>
      <c r="S303" s="18">
        <f>IF(J303&lt;25,1,1+(J303-25)/J303)</f>
        <v>1.5901639344262295</v>
      </c>
      <c r="T303" s="16">
        <v>1</v>
      </c>
      <c r="U303" s="16">
        <f>O303*S303*T303</f>
        <v>50.885245901639344</v>
      </c>
      <c r="V303" s="16"/>
      <c r="W303" s="16"/>
      <c r="X303" s="18">
        <f>R303*S303</f>
        <v>25.442622950819672</v>
      </c>
      <c r="Y303" s="16"/>
      <c r="Z303" s="18">
        <f>U303+V303+W303+X303+Y303</f>
        <v>76.327868852459019</v>
      </c>
    </row>
    <row r="304" spans="1:27" s="3" customFormat="1" outlineLevel="2">
      <c r="A304" s="16" t="s">
        <v>42</v>
      </c>
      <c r="B304" s="16" t="s">
        <v>276</v>
      </c>
      <c r="C304" s="16" t="s">
        <v>277</v>
      </c>
      <c r="D304" s="16" t="s">
        <v>1822</v>
      </c>
      <c r="E304" s="16" t="s">
        <v>1823</v>
      </c>
      <c r="F304" s="16" t="s">
        <v>16</v>
      </c>
      <c r="G304" s="16" t="s">
        <v>288</v>
      </c>
      <c r="H304" s="16" t="s">
        <v>289</v>
      </c>
      <c r="I304" s="16" t="s">
        <v>19</v>
      </c>
      <c r="J304" s="16">
        <v>106</v>
      </c>
      <c r="K304" s="16" t="s">
        <v>996</v>
      </c>
      <c r="L304" s="16" t="s">
        <v>997</v>
      </c>
      <c r="M304" s="16"/>
      <c r="N304" s="16" t="s">
        <v>22</v>
      </c>
      <c r="O304" s="16" t="s">
        <v>61</v>
      </c>
      <c r="P304" s="16" t="s">
        <v>234</v>
      </c>
      <c r="Q304" s="16" t="s">
        <v>239</v>
      </c>
      <c r="R304" s="17">
        <v>16</v>
      </c>
      <c r="S304" s="18">
        <f>IF(J304&lt;25,1,1+(J304-25)/J304)</f>
        <v>1.7641509433962264</v>
      </c>
      <c r="T304" s="16">
        <v>1</v>
      </c>
      <c r="U304" s="16">
        <f>O304*S304*T304</f>
        <v>56.452830188679243</v>
      </c>
      <c r="V304" s="16"/>
      <c r="W304" s="16"/>
      <c r="X304" s="18">
        <f>R304*S304</f>
        <v>28.226415094339622</v>
      </c>
      <c r="Y304" s="16"/>
      <c r="Z304" s="18">
        <f>U304+V304+W304+X304+Y304</f>
        <v>84.679245283018872</v>
      </c>
    </row>
    <row r="305" spans="1:27" s="3" customFormat="1" outlineLevel="2">
      <c r="A305" s="16" t="s">
        <v>42</v>
      </c>
      <c r="B305" s="16" t="s">
        <v>318</v>
      </c>
      <c r="C305" s="16" t="s">
        <v>319</v>
      </c>
      <c r="D305" s="16" t="s">
        <v>1822</v>
      </c>
      <c r="E305" s="16" t="s">
        <v>1823</v>
      </c>
      <c r="F305" s="16" t="s">
        <v>16</v>
      </c>
      <c r="G305" s="16" t="s">
        <v>288</v>
      </c>
      <c r="H305" s="16" t="s">
        <v>289</v>
      </c>
      <c r="I305" s="16" t="s">
        <v>19</v>
      </c>
      <c r="J305" s="16">
        <v>78</v>
      </c>
      <c r="K305" s="16" t="s">
        <v>1011</v>
      </c>
      <c r="L305" s="16" t="s">
        <v>997</v>
      </c>
      <c r="M305" s="16"/>
      <c r="N305" s="16" t="s">
        <v>22</v>
      </c>
      <c r="O305" s="16" t="s">
        <v>321</v>
      </c>
      <c r="P305" s="16" t="s">
        <v>234</v>
      </c>
      <c r="Q305" s="16" t="s">
        <v>69</v>
      </c>
      <c r="R305" s="17">
        <v>18</v>
      </c>
      <c r="S305" s="18">
        <f>IF(J305&lt;25,1,1+(J305-25)/J305)</f>
        <v>1.6794871794871795</v>
      </c>
      <c r="T305" s="16">
        <v>1</v>
      </c>
      <c r="U305" s="16">
        <f>O305*S305*T305</f>
        <v>50.384615384615387</v>
      </c>
      <c r="V305" s="16"/>
      <c r="W305" s="16"/>
      <c r="X305" s="18">
        <f>R305*S305</f>
        <v>30.23076923076923</v>
      </c>
      <c r="Y305" s="16"/>
      <c r="Z305" s="18">
        <f>U305+V305+W305+X305+Y305</f>
        <v>80.615384615384613</v>
      </c>
    </row>
    <row r="306" spans="1:27" s="3" customFormat="1" outlineLevel="2">
      <c r="A306" s="16" t="s">
        <v>42</v>
      </c>
      <c r="B306" s="16" t="s">
        <v>318</v>
      </c>
      <c r="C306" s="16" t="s">
        <v>319</v>
      </c>
      <c r="D306" s="16" t="s">
        <v>1822</v>
      </c>
      <c r="E306" s="16" t="s">
        <v>1823</v>
      </c>
      <c r="F306" s="16" t="s">
        <v>16</v>
      </c>
      <c r="G306" s="16" t="s">
        <v>288</v>
      </c>
      <c r="H306" s="16" t="s">
        <v>289</v>
      </c>
      <c r="I306" s="16" t="s">
        <v>19</v>
      </c>
      <c r="J306" s="16">
        <v>104</v>
      </c>
      <c r="K306" s="16" t="s">
        <v>1012</v>
      </c>
      <c r="L306" s="16" t="s">
        <v>1013</v>
      </c>
      <c r="M306" s="16"/>
      <c r="N306" s="16" t="s">
        <v>22</v>
      </c>
      <c r="O306" s="16" t="s">
        <v>321</v>
      </c>
      <c r="P306" s="16" t="s">
        <v>234</v>
      </c>
      <c r="Q306" s="16" t="s">
        <v>69</v>
      </c>
      <c r="R306" s="17">
        <v>18</v>
      </c>
      <c r="S306" s="18">
        <f>IF(J306&lt;25,1,1+(J306-25)/J306)</f>
        <v>1.7596153846153846</v>
      </c>
      <c r="T306" s="16">
        <v>1</v>
      </c>
      <c r="U306" s="16">
        <f>O306*S306*T306</f>
        <v>52.78846153846154</v>
      </c>
      <c r="V306" s="16"/>
      <c r="W306" s="16"/>
      <c r="X306" s="18">
        <f>R306*S306</f>
        <v>31.673076923076923</v>
      </c>
      <c r="Y306" s="16"/>
      <c r="Z306" s="18">
        <f>U306+V306+W306+X306+Y306</f>
        <v>84.461538461538467</v>
      </c>
    </row>
    <row r="307" spans="1:27" s="3" customFormat="1" outlineLevel="2">
      <c r="A307" s="16" t="s">
        <v>42</v>
      </c>
      <c r="B307" s="16" t="s">
        <v>327</v>
      </c>
      <c r="C307" s="16" t="s">
        <v>328</v>
      </c>
      <c r="D307" s="16" t="s">
        <v>1825</v>
      </c>
      <c r="E307" s="16" t="s">
        <v>1824</v>
      </c>
      <c r="F307" s="16" t="s">
        <v>45</v>
      </c>
      <c r="G307" s="16" t="s">
        <v>288</v>
      </c>
      <c r="H307" s="16" t="s">
        <v>289</v>
      </c>
      <c r="I307" s="16" t="s">
        <v>19</v>
      </c>
      <c r="J307" s="16">
        <v>82</v>
      </c>
      <c r="K307" s="16" t="s">
        <v>329</v>
      </c>
      <c r="L307" s="16" t="s">
        <v>332</v>
      </c>
      <c r="M307" s="16" t="s">
        <v>333</v>
      </c>
      <c r="N307" s="16" t="s">
        <v>25</v>
      </c>
      <c r="O307" s="16" t="s">
        <v>25</v>
      </c>
      <c r="P307" s="16" t="s">
        <v>25</v>
      </c>
      <c r="Q307" s="16" t="s">
        <v>25</v>
      </c>
      <c r="R307" s="17">
        <v>0</v>
      </c>
      <c r="S307" s="18">
        <f>IF(J307&lt;25,1,1+(J307-25)/J307)</f>
        <v>1.6951219512195121</v>
      </c>
      <c r="T307" s="16"/>
      <c r="U307" s="16"/>
      <c r="V307" s="16"/>
      <c r="W307" s="16"/>
      <c r="X307" s="18">
        <f>32*S307*F307</f>
        <v>108.48780487804878</v>
      </c>
      <c r="Y307" s="16"/>
      <c r="Z307" s="18">
        <f>U307+V307+W307+X307+Y307</f>
        <v>108.48780487804878</v>
      </c>
      <c r="AA307" s="33"/>
    </row>
    <row r="308" spans="1:27" s="3" customFormat="1" outlineLevel="2">
      <c r="A308" s="16" t="s">
        <v>30</v>
      </c>
      <c r="B308" s="16" t="s">
        <v>363</v>
      </c>
      <c r="C308" s="16" t="s">
        <v>364</v>
      </c>
      <c r="D308" s="16" t="s">
        <v>1822</v>
      </c>
      <c r="E308" s="16" t="s">
        <v>1824</v>
      </c>
      <c r="F308" s="16" t="s">
        <v>16</v>
      </c>
      <c r="G308" s="16" t="s">
        <v>288</v>
      </c>
      <c r="H308" s="16" t="s">
        <v>289</v>
      </c>
      <c r="I308" s="16" t="s">
        <v>19</v>
      </c>
      <c r="J308" s="16">
        <v>59</v>
      </c>
      <c r="K308" s="16" t="s">
        <v>365</v>
      </c>
      <c r="L308" s="16" t="s">
        <v>95</v>
      </c>
      <c r="M308" s="16"/>
      <c r="N308" s="16" t="s">
        <v>22</v>
      </c>
      <c r="O308" s="16" t="s">
        <v>22</v>
      </c>
      <c r="P308" s="16" t="s">
        <v>25</v>
      </c>
      <c r="Q308" s="16" t="s">
        <v>25</v>
      </c>
      <c r="R308" s="17">
        <v>0</v>
      </c>
      <c r="S308" s="18">
        <f>IF(J308&lt;25,1,1+(J308-25)/J308)</f>
        <v>1.576271186440678</v>
      </c>
      <c r="T308" s="16">
        <v>1</v>
      </c>
      <c r="U308" s="16">
        <f>O308*S308*T308</f>
        <v>75.66101694915254</v>
      </c>
      <c r="V308" s="16"/>
      <c r="W308" s="16"/>
      <c r="X308" s="18">
        <f>R308*S308</f>
        <v>0</v>
      </c>
      <c r="Y308" s="16"/>
      <c r="Z308" s="18">
        <f>U308+V308+W308+X308+Y308</f>
        <v>75.66101694915254</v>
      </c>
    </row>
    <row r="309" spans="1:27" s="3" customFormat="1" outlineLevel="2">
      <c r="A309" s="16" t="s">
        <v>42</v>
      </c>
      <c r="B309" s="16" t="s">
        <v>363</v>
      </c>
      <c r="C309" s="16" t="s">
        <v>364</v>
      </c>
      <c r="D309" s="16" t="s">
        <v>1822</v>
      </c>
      <c r="E309" s="16" t="s">
        <v>1823</v>
      </c>
      <c r="F309" s="16" t="s">
        <v>16</v>
      </c>
      <c r="G309" s="16" t="s">
        <v>288</v>
      </c>
      <c r="H309" s="16" t="s">
        <v>289</v>
      </c>
      <c r="I309" s="16" t="s">
        <v>19</v>
      </c>
      <c r="J309" s="16">
        <v>66</v>
      </c>
      <c r="K309" s="16" t="s">
        <v>975</v>
      </c>
      <c r="L309" s="16" t="s">
        <v>272</v>
      </c>
      <c r="M309" s="16"/>
      <c r="N309" s="16" t="s">
        <v>22</v>
      </c>
      <c r="O309" s="16" t="s">
        <v>22</v>
      </c>
      <c r="P309" s="16" t="s">
        <v>25</v>
      </c>
      <c r="Q309" s="16" t="s">
        <v>25</v>
      </c>
      <c r="R309" s="17">
        <v>0</v>
      </c>
      <c r="S309" s="18">
        <f>IF(J309&lt;25,1,1+(J309-25)/J309)</f>
        <v>1.6212121212121211</v>
      </c>
      <c r="T309" s="16">
        <v>1</v>
      </c>
      <c r="U309" s="16">
        <f>O309*S309*T309</f>
        <v>77.818181818181813</v>
      </c>
      <c r="V309" s="16"/>
      <c r="W309" s="16"/>
      <c r="X309" s="18">
        <f>R309*S309</f>
        <v>0</v>
      </c>
      <c r="Y309" s="16"/>
      <c r="Z309" s="18">
        <f>U309+V309+W309+X309+Y309</f>
        <v>77.818181818181813</v>
      </c>
    </row>
    <row r="310" spans="1:27" s="3" customFormat="1" outlineLevel="2">
      <c r="A310" s="16" t="s">
        <v>30</v>
      </c>
      <c r="B310" s="16" t="s">
        <v>810</v>
      </c>
      <c r="C310" s="16" t="s">
        <v>811</v>
      </c>
      <c r="D310" s="16" t="s">
        <v>1822</v>
      </c>
      <c r="E310" s="16" t="s">
        <v>1824</v>
      </c>
      <c r="F310" s="16" t="s">
        <v>16</v>
      </c>
      <c r="G310" s="16" t="s">
        <v>288</v>
      </c>
      <c r="H310" s="16" t="s">
        <v>289</v>
      </c>
      <c r="I310" s="16" t="s">
        <v>19</v>
      </c>
      <c r="J310" s="16">
        <v>63</v>
      </c>
      <c r="K310" s="16" t="s">
        <v>94</v>
      </c>
      <c r="L310" s="16" t="s">
        <v>812</v>
      </c>
      <c r="M310" s="16"/>
      <c r="N310" s="16" t="s">
        <v>22</v>
      </c>
      <c r="O310" s="16" t="s">
        <v>61</v>
      </c>
      <c r="P310" s="16" t="s">
        <v>25</v>
      </c>
      <c r="Q310" s="16" t="s">
        <v>56</v>
      </c>
      <c r="R310" s="17">
        <v>16</v>
      </c>
      <c r="S310" s="18">
        <f>IF(J310&lt;25,1,1+(J310-25)/J310)</f>
        <v>1.6031746031746033</v>
      </c>
      <c r="T310" s="16">
        <v>1</v>
      </c>
      <c r="U310" s="16">
        <f>O310*S310*T310</f>
        <v>51.301587301587304</v>
      </c>
      <c r="V310" s="16"/>
      <c r="W310" s="16"/>
      <c r="X310" s="18">
        <f>R310*S310</f>
        <v>25.650793650793652</v>
      </c>
      <c r="Y310" s="16"/>
      <c r="Z310" s="18">
        <f>U310+V310+W310+X310+Y310</f>
        <v>76.952380952380963</v>
      </c>
    </row>
    <row r="311" spans="1:27" s="3" customFormat="1" outlineLevel="2">
      <c r="A311" s="16" t="s">
        <v>42</v>
      </c>
      <c r="B311" s="16" t="s">
        <v>810</v>
      </c>
      <c r="C311" s="16" t="s">
        <v>811</v>
      </c>
      <c r="D311" s="16" t="s">
        <v>1822</v>
      </c>
      <c r="E311" s="16" t="s">
        <v>1823</v>
      </c>
      <c r="F311" s="16" t="s">
        <v>16</v>
      </c>
      <c r="G311" s="16" t="s">
        <v>288</v>
      </c>
      <c r="H311" s="16" t="s">
        <v>289</v>
      </c>
      <c r="I311" s="16" t="s">
        <v>19</v>
      </c>
      <c r="J311" s="16">
        <v>87</v>
      </c>
      <c r="K311" s="16" t="s">
        <v>991</v>
      </c>
      <c r="L311" s="16" t="s">
        <v>472</v>
      </c>
      <c r="M311" s="16"/>
      <c r="N311" s="16" t="s">
        <v>22</v>
      </c>
      <c r="O311" s="16" t="s">
        <v>61</v>
      </c>
      <c r="P311" s="16" t="s">
        <v>25</v>
      </c>
      <c r="Q311" s="16" t="s">
        <v>56</v>
      </c>
      <c r="R311" s="17">
        <v>16</v>
      </c>
      <c r="S311" s="18">
        <f>IF(J311&lt;25,1,1+(J311-25)/J311)</f>
        <v>1.7126436781609196</v>
      </c>
      <c r="T311" s="16">
        <v>1</v>
      </c>
      <c r="U311" s="16">
        <f>O311*S311*T311</f>
        <v>54.804597701149426</v>
      </c>
      <c r="V311" s="16"/>
      <c r="W311" s="16"/>
      <c r="X311" s="18">
        <f>R311*S311</f>
        <v>27.402298850574713</v>
      </c>
      <c r="Y311" s="16"/>
      <c r="Z311" s="18">
        <f>U311+V311+W311+X311+Y311</f>
        <v>82.206896551724142</v>
      </c>
    </row>
    <row r="312" spans="1:27" s="3" customFormat="1" outlineLevel="2">
      <c r="A312" s="16" t="s">
        <v>30</v>
      </c>
      <c r="B312" s="16" t="s">
        <v>821</v>
      </c>
      <c r="C312" s="16" t="s">
        <v>822</v>
      </c>
      <c r="D312" s="16" t="s">
        <v>1822</v>
      </c>
      <c r="E312" s="16" t="s">
        <v>1824</v>
      </c>
      <c r="F312" s="16" t="s">
        <v>99</v>
      </c>
      <c r="G312" s="16" t="s">
        <v>288</v>
      </c>
      <c r="H312" s="16" t="s">
        <v>289</v>
      </c>
      <c r="I312" s="16" t="s">
        <v>19</v>
      </c>
      <c r="J312" s="16">
        <v>113</v>
      </c>
      <c r="K312" s="16" t="s">
        <v>639</v>
      </c>
      <c r="L312" s="16" t="s">
        <v>823</v>
      </c>
      <c r="M312" s="16"/>
      <c r="N312" s="16" t="s">
        <v>56</v>
      </c>
      <c r="O312" s="16" t="s">
        <v>132</v>
      </c>
      <c r="P312" s="16" t="s">
        <v>25</v>
      </c>
      <c r="Q312" s="16" t="s">
        <v>132</v>
      </c>
      <c r="R312" s="17">
        <v>8</v>
      </c>
      <c r="S312" s="18">
        <f>IF(J312&lt;25,1,1+(J312-25)/J312)</f>
        <v>1.7787610619469025</v>
      </c>
      <c r="T312" s="16">
        <v>1</v>
      </c>
      <c r="U312" s="16">
        <f>O312*S312*T312</f>
        <v>14.23008849557522</v>
      </c>
      <c r="V312" s="16"/>
      <c r="W312" s="16"/>
      <c r="X312" s="18">
        <f>R312*S312</f>
        <v>14.23008849557522</v>
      </c>
      <c r="Y312" s="16"/>
      <c r="Z312" s="18">
        <f>U312+V312+W312+X312+Y312</f>
        <v>28.460176991150441</v>
      </c>
    </row>
    <row r="313" spans="1:27" s="3" customFormat="1" outlineLevel="1">
      <c r="A313" s="16"/>
      <c r="B313" s="16"/>
      <c r="C313" s="16"/>
      <c r="D313" s="16"/>
      <c r="E313" s="16"/>
      <c r="F313" s="16"/>
      <c r="G313" s="42" t="s">
        <v>2349</v>
      </c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7"/>
      <c r="S313" s="18"/>
      <c r="T313" s="16"/>
      <c r="U313" s="16"/>
      <c r="V313" s="16"/>
      <c r="W313" s="16"/>
      <c r="X313" s="18"/>
      <c r="Y313" s="16"/>
      <c r="Z313" s="18">
        <f>SUBTOTAL(9,Z300:Z312)</f>
        <v>971.4570306568163</v>
      </c>
    </row>
    <row r="314" spans="1:27" s="3" customFormat="1" outlineLevel="2">
      <c r="A314" s="16" t="s">
        <v>30</v>
      </c>
      <c r="B314" s="16" t="s">
        <v>276</v>
      </c>
      <c r="C314" s="16" t="s">
        <v>277</v>
      </c>
      <c r="D314" s="16" t="s">
        <v>1822</v>
      </c>
      <c r="E314" s="16" t="s">
        <v>1824</v>
      </c>
      <c r="F314" s="16" t="s">
        <v>16</v>
      </c>
      <c r="G314" s="16" t="s">
        <v>292</v>
      </c>
      <c r="H314" s="16" t="s">
        <v>293</v>
      </c>
      <c r="I314" s="16" t="s">
        <v>19</v>
      </c>
      <c r="J314" s="16">
        <v>56</v>
      </c>
      <c r="K314" s="16" t="s">
        <v>237</v>
      </c>
      <c r="L314" s="16" t="s">
        <v>294</v>
      </c>
      <c r="M314" s="16"/>
      <c r="N314" s="16" t="s">
        <v>22</v>
      </c>
      <c r="O314" s="16" t="s">
        <v>61</v>
      </c>
      <c r="P314" s="16" t="s">
        <v>234</v>
      </c>
      <c r="Q314" s="16" t="s">
        <v>239</v>
      </c>
      <c r="R314" s="17">
        <v>16</v>
      </c>
      <c r="S314" s="18">
        <f>IF(J314&lt;25,1,1+(J314-25)/J314)</f>
        <v>1.5535714285714286</v>
      </c>
      <c r="T314" s="16">
        <v>1</v>
      </c>
      <c r="U314" s="16">
        <f>O314*S314*T314</f>
        <v>49.714285714285715</v>
      </c>
      <c r="V314" s="16"/>
      <c r="W314" s="16"/>
      <c r="X314" s="18">
        <f>R314*S314</f>
        <v>24.857142857142858</v>
      </c>
      <c r="Y314" s="16"/>
      <c r="Z314" s="18">
        <f>U314+V314+W314+X314+Y314</f>
        <v>74.571428571428569</v>
      </c>
    </row>
    <row r="315" spans="1:27" s="3" customFormat="1" outlineLevel="2">
      <c r="A315" s="16" t="s">
        <v>30</v>
      </c>
      <c r="B315" s="16" t="s">
        <v>276</v>
      </c>
      <c r="C315" s="16" t="s">
        <v>277</v>
      </c>
      <c r="D315" s="16" t="s">
        <v>1826</v>
      </c>
      <c r="E315" s="16" t="s">
        <v>1827</v>
      </c>
      <c r="F315" s="16" t="s">
        <v>16</v>
      </c>
      <c r="G315" s="16" t="s">
        <v>292</v>
      </c>
      <c r="H315" s="16" t="s">
        <v>293</v>
      </c>
      <c r="I315" s="16" t="s">
        <v>19</v>
      </c>
      <c r="J315" s="16">
        <v>75</v>
      </c>
      <c r="K315" s="16" t="s">
        <v>295</v>
      </c>
      <c r="L315" s="16" t="s">
        <v>281</v>
      </c>
      <c r="M315" s="16"/>
      <c r="N315" s="16" t="s">
        <v>22</v>
      </c>
      <c r="O315" s="16" t="s">
        <v>61</v>
      </c>
      <c r="P315" s="16" t="s">
        <v>234</v>
      </c>
      <c r="Q315" s="16" t="s">
        <v>239</v>
      </c>
      <c r="R315" s="17">
        <v>16</v>
      </c>
      <c r="S315" s="18">
        <f>IF(J315&lt;25,1,1+(J315-25)/J315)</f>
        <v>1.6666666666666665</v>
      </c>
      <c r="T315" s="16">
        <v>1</v>
      </c>
      <c r="U315" s="16">
        <f>O315*S315*T315</f>
        <v>53.333333333333329</v>
      </c>
      <c r="V315" s="16"/>
      <c r="W315" s="16"/>
      <c r="X315" s="18">
        <f>R315*S315</f>
        <v>26.666666666666664</v>
      </c>
      <c r="Y315" s="16"/>
      <c r="Z315" s="18">
        <f>U315+V315+W315+X315+Y315</f>
        <v>80</v>
      </c>
    </row>
    <row r="316" spans="1:27" s="3" customFormat="1" outlineLevel="2">
      <c r="A316" s="16" t="s">
        <v>42</v>
      </c>
      <c r="B316" s="16" t="s">
        <v>276</v>
      </c>
      <c r="C316" s="16" t="s">
        <v>277</v>
      </c>
      <c r="D316" s="16" t="s">
        <v>1826</v>
      </c>
      <c r="E316" s="16" t="s">
        <v>1828</v>
      </c>
      <c r="F316" s="16" t="s">
        <v>16</v>
      </c>
      <c r="G316" s="16" t="s">
        <v>292</v>
      </c>
      <c r="H316" s="16" t="s">
        <v>293</v>
      </c>
      <c r="I316" s="16" t="s">
        <v>19</v>
      </c>
      <c r="J316" s="16">
        <v>101</v>
      </c>
      <c r="K316" s="16" t="s">
        <v>994</v>
      </c>
      <c r="L316" s="16" t="s">
        <v>995</v>
      </c>
      <c r="M316" s="16"/>
      <c r="N316" s="16" t="s">
        <v>22</v>
      </c>
      <c r="O316" s="16" t="s">
        <v>61</v>
      </c>
      <c r="P316" s="16" t="s">
        <v>234</v>
      </c>
      <c r="Q316" s="16" t="s">
        <v>239</v>
      </c>
      <c r="R316" s="17">
        <v>16</v>
      </c>
      <c r="S316" s="18">
        <f>IF(J316&lt;25,1,1+(J316-25)/J316)</f>
        <v>1.7524752475247525</v>
      </c>
      <c r="T316" s="16">
        <v>1</v>
      </c>
      <c r="U316" s="16">
        <f>O316*S316*T316</f>
        <v>56.079207920792079</v>
      </c>
      <c r="V316" s="16"/>
      <c r="W316" s="16"/>
      <c r="X316" s="18">
        <f>R316*S316</f>
        <v>28.03960396039604</v>
      </c>
      <c r="Y316" s="16"/>
      <c r="Z316" s="18">
        <f>U316+V316+W316+X316+Y316</f>
        <v>84.118811881188122</v>
      </c>
    </row>
    <row r="317" spans="1:27" s="3" customFormat="1" outlineLevel="2">
      <c r="A317" s="16" t="s">
        <v>42</v>
      </c>
      <c r="B317" s="16" t="s">
        <v>276</v>
      </c>
      <c r="C317" s="16" t="s">
        <v>277</v>
      </c>
      <c r="D317" s="16" t="s">
        <v>1826</v>
      </c>
      <c r="E317" s="16" t="s">
        <v>1828</v>
      </c>
      <c r="F317" s="16" t="s">
        <v>16</v>
      </c>
      <c r="G317" s="16" t="s">
        <v>292</v>
      </c>
      <c r="H317" s="16" t="s">
        <v>293</v>
      </c>
      <c r="I317" s="16" t="s">
        <v>19</v>
      </c>
      <c r="J317" s="16">
        <v>108</v>
      </c>
      <c r="K317" s="16" t="s">
        <v>1001</v>
      </c>
      <c r="L317" s="16" t="s">
        <v>995</v>
      </c>
      <c r="M317" s="16"/>
      <c r="N317" s="16" t="s">
        <v>22</v>
      </c>
      <c r="O317" s="16" t="s">
        <v>61</v>
      </c>
      <c r="P317" s="16" t="s">
        <v>234</v>
      </c>
      <c r="Q317" s="16" t="s">
        <v>239</v>
      </c>
      <c r="R317" s="17">
        <v>16</v>
      </c>
      <c r="S317" s="18">
        <f>IF(J317&lt;25,1,1+(J317-25)/J317)</f>
        <v>1.7685185185185186</v>
      </c>
      <c r="T317" s="16">
        <v>1</v>
      </c>
      <c r="U317" s="16">
        <f>O317*S317*T317</f>
        <v>56.592592592592595</v>
      </c>
      <c r="V317" s="16"/>
      <c r="W317" s="16"/>
      <c r="X317" s="18">
        <f>R317*S317</f>
        <v>28.296296296296298</v>
      </c>
      <c r="Y317" s="16"/>
      <c r="Z317" s="18">
        <f>U317+V317+W317+X317+Y317</f>
        <v>84.888888888888886</v>
      </c>
    </row>
    <row r="318" spans="1:27" s="3" customFormat="1" outlineLevel="2">
      <c r="A318" s="16" t="s">
        <v>42</v>
      </c>
      <c r="B318" s="16" t="s">
        <v>314</v>
      </c>
      <c r="C318" s="16" t="s">
        <v>315</v>
      </c>
      <c r="D318" s="16" t="s">
        <v>1826</v>
      </c>
      <c r="E318" s="16" t="s">
        <v>1828</v>
      </c>
      <c r="F318" s="16" t="s">
        <v>16</v>
      </c>
      <c r="G318" s="16" t="s">
        <v>292</v>
      </c>
      <c r="H318" s="16" t="s">
        <v>293</v>
      </c>
      <c r="I318" s="16" t="s">
        <v>19</v>
      </c>
      <c r="J318" s="16">
        <v>44</v>
      </c>
      <c r="K318" s="16" t="s">
        <v>1010</v>
      </c>
      <c r="L318" s="16" t="s">
        <v>1009</v>
      </c>
      <c r="M318" s="16"/>
      <c r="N318" s="16" t="s">
        <v>22</v>
      </c>
      <c r="O318" s="16" t="s">
        <v>24</v>
      </c>
      <c r="P318" s="16" t="s">
        <v>56</v>
      </c>
      <c r="Q318" s="16" t="s">
        <v>69</v>
      </c>
      <c r="R318" s="17">
        <v>28</v>
      </c>
      <c r="S318" s="18">
        <f>IF(J318&lt;25,1,1+(J318-25)/J318)</f>
        <v>1.4318181818181819</v>
      </c>
      <c r="T318" s="16">
        <v>1</v>
      </c>
      <c r="U318" s="16">
        <f>O318*S318*T318</f>
        <v>28.636363636363637</v>
      </c>
      <c r="V318" s="16"/>
      <c r="W318" s="16"/>
      <c r="X318" s="18">
        <f>R318*S318</f>
        <v>40.090909090909093</v>
      </c>
      <c r="Y318" s="16"/>
      <c r="Z318" s="18">
        <f>U318+V318+W318+X318+Y318</f>
        <v>68.727272727272734</v>
      </c>
    </row>
    <row r="319" spans="1:27" s="3" customFormat="1" outlineLevel="2">
      <c r="A319" s="16" t="s">
        <v>30</v>
      </c>
      <c r="B319" s="16" t="s">
        <v>314</v>
      </c>
      <c r="C319" s="16" t="s">
        <v>315</v>
      </c>
      <c r="D319" s="16" t="s">
        <v>1826</v>
      </c>
      <c r="E319" s="16" t="s">
        <v>1827</v>
      </c>
      <c r="F319" s="16" t="s">
        <v>16</v>
      </c>
      <c r="G319" s="16" t="s">
        <v>292</v>
      </c>
      <c r="H319" s="16" t="s">
        <v>293</v>
      </c>
      <c r="I319" s="16" t="s">
        <v>19</v>
      </c>
      <c r="J319" s="16">
        <v>94</v>
      </c>
      <c r="K319" s="16" t="s">
        <v>224</v>
      </c>
      <c r="L319" s="16" t="s">
        <v>317</v>
      </c>
      <c r="M319" s="16"/>
      <c r="N319" s="16" t="s">
        <v>22</v>
      </c>
      <c r="O319" s="16" t="s">
        <v>24</v>
      </c>
      <c r="P319" s="16" t="s">
        <v>56</v>
      </c>
      <c r="Q319" s="16" t="s">
        <v>69</v>
      </c>
      <c r="R319" s="17">
        <v>28</v>
      </c>
      <c r="S319" s="18">
        <f>IF(J319&lt;25,1,1+(J319-25)/J319)</f>
        <v>1.7340425531914894</v>
      </c>
      <c r="T319" s="16">
        <v>1</v>
      </c>
      <c r="U319" s="16">
        <f>O319*S319*T319</f>
        <v>34.680851063829785</v>
      </c>
      <c r="V319" s="16"/>
      <c r="W319" s="16"/>
      <c r="X319" s="18">
        <f>R319*S319</f>
        <v>48.553191489361701</v>
      </c>
      <c r="Y319" s="16"/>
      <c r="Z319" s="18">
        <f>U319+V319+W319+X319+Y319</f>
        <v>83.234042553191486</v>
      </c>
    </row>
    <row r="320" spans="1:27" s="3" customFormat="1" outlineLevel="2">
      <c r="A320" s="16" t="s">
        <v>42</v>
      </c>
      <c r="B320" s="16" t="s">
        <v>327</v>
      </c>
      <c r="C320" s="16" t="s">
        <v>328</v>
      </c>
      <c r="D320" s="16" t="s">
        <v>1829</v>
      </c>
      <c r="E320" s="16" t="s">
        <v>1827</v>
      </c>
      <c r="F320" s="16" t="s">
        <v>45</v>
      </c>
      <c r="G320" s="16" t="s">
        <v>292</v>
      </c>
      <c r="H320" s="16" t="s">
        <v>293</v>
      </c>
      <c r="I320" s="16" t="s">
        <v>19</v>
      </c>
      <c r="J320" s="16">
        <v>83</v>
      </c>
      <c r="K320" s="16" t="s">
        <v>329</v>
      </c>
      <c r="L320" s="16" t="s">
        <v>334</v>
      </c>
      <c r="M320" s="16" t="s">
        <v>335</v>
      </c>
      <c r="N320" s="16" t="s">
        <v>25</v>
      </c>
      <c r="O320" s="16" t="s">
        <v>25</v>
      </c>
      <c r="P320" s="16" t="s">
        <v>25</v>
      </c>
      <c r="Q320" s="16" t="s">
        <v>25</v>
      </c>
      <c r="R320" s="17">
        <v>0</v>
      </c>
      <c r="S320" s="18">
        <f>IF(J320&lt;25,1,1+(J320-25)/J320)</f>
        <v>1.6987951807228916</v>
      </c>
      <c r="T320" s="16"/>
      <c r="U320" s="16"/>
      <c r="V320" s="16"/>
      <c r="W320" s="16"/>
      <c r="X320" s="18">
        <f>32*S320*F320</f>
        <v>108.72289156626506</v>
      </c>
      <c r="Y320" s="16"/>
      <c r="Z320" s="18">
        <f>U320+V320+W320+X320+Y320</f>
        <v>108.72289156626506</v>
      </c>
      <c r="AA320" s="33"/>
    </row>
    <row r="321" spans="1:27" s="3" customFormat="1" outlineLevel="2">
      <c r="A321" s="16" t="s">
        <v>30</v>
      </c>
      <c r="B321" s="16" t="s">
        <v>637</v>
      </c>
      <c r="C321" s="16" t="s">
        <v>638</v>
      </c>
      <c r="D321" s="16" t="s">
        <v>1826</v>
      </c>
      <c r="E321" s="16" t="s">
        <v>1827</v>
      </c>
      <c r="F321" s="16" t="s">
        <v>99</v>
      </c>
      <c r="G321" s="16" t="s">
        <v>292</v>
      </c>
      <c r="H321" s="16" t="s">
        <v>293</v>
      </c>
      <c r="I321" s="16" t="s">
        <v>19</v>
      </c>
      <c r="J321" s="16">
        <v>88</v>
      </c>
      <c r="K321" s="16" t="s">
        <v>639</v>
      </c>
      <c r="L321" s="16" t="s">
        <v>533</v>
      </c>
      <c r="M321" s="16"/>
      <c r="N321" s="16" t="s">
        <v>56</v>
      </c>
      <c r="O321" s="16" t="s">
        <v>239</v>
      </c>
      <c r="P321" s="16" t="s">
        <v>25</v>
      </c>
      <c r="Q321" s="16" t="s">
        <v>234</v>
      </c>
      <c r="R321" s="17">
        <v>6</v>
      </c>
      <c r="S321" s="18">
        <f>IF(J321&lt;25,1,1+(J321-25)/J321)</f>
        <v>1.7159090909090908</v>
      </c>
      <c r="T321" s="16">
        <v>1</v>
      </c>
      <c r="U321" s="16">
        <f>O321*S321*T321</f>
        <v>17.159090909090907</v>
      </c>
      <c r="V321" s="16"/>
      <c r="W321" s="16"/>
      <c r="X321" s="18">
        <f>R321*S321</f>
        <v>10.295454545454545</v>
      </c>
      <c r="Y321" s="16"/>
      <c r="Z321" s="18">
        <f>U321+V321+W321+X321+Y321</f>
        <v>27.454545454545453</v>
      </c>
    </row>
    <row r="322" spans="1:27" s="3" customFormat="1" outlineLevel="1">
      <c r="A322" s="16"/>
      <c r="B322" s="16"/>
      <c r="C322" s="16"/>
      <c r="D322" s="16"/>
      <c r="E322" s="16"/>
      <c r="F322" s="16"/>
      <c r="G322" s="42" t="s">
        <v>2350</v>
      </c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7"/>
      <c r="S322" s="18"/>
      <c r="T322" s="16"/>
      <c r="U322" s="16"/>
      <c r="V322" s="16"/>
      <c r="W322" s="16"/>
      <c r="X322" s="18"/>
      <c r="Y322" s="16"/>
      <c r="Z322" s="18">
        <f>SUBTOTAL(9,Z314:Z321)</f>
        <v>611.71788164278041</v>
      </c>
    </row>
    <row r="323" spans="1:27" s="3" customFormat="1" outlineLevel="2">
      <c r="A323" s="16" t="s">
        <v>30</v>
      </c>
      <c r="B323" s="16" t="s">
        <v>276</v>
      </c>
      <c r="C323" s="16" t="s">
        <v>277</v>
      </c>
      <c r="D323" s="16" t="s">
        <v>1826</v>
      </c>
      <c r="E323" s="16" t="s">
        <v>1827</v>
      </c>
      <c r="F323" s="16" t="s">
        <v>16</v>
      </c>
      <c r="G323" s="16" t="s">
        <v>296</v>
      </c>
      <c r="H323" s="16" t="s">
        <v>297</v>
      </c>
      <c r="I323" s="16" t="s">
        <v>19</v>
      </c>
      <c r="J323" s="16">
        <v>131</v>
      </c>
      <c r="K323" s="16" t="s">
        <v>94</v>
      </c>
      <c r="L323" s="16" t="s">
        <v>285</v>
      </c>
      <c r="M323" s="16"/>
      <c r="N323" s="16" t="s">
        <v>22</v>
      </c>
      <c r="O323" s="16" t="s">
        <v>61</v>
      </c>
      <c r="P323" s="16" t="s">
        <v>234</v>
      </c>
      <c r="Q323" s="16" t="s">
        <v>239</v>
      </c>
      <c r="R323" s="17">
        <v>16</v>
      </c>
      <c r="S323" s="18">
        <f>IF(J323&lt;25,1,1+(J323-25)/J323)</f>
        <v>1.8091603053435115</v>
      </c>
      <c r="T323" s="16">
        <v>1</v>
      </c>
      <c r="U323" s="16">
        <f>O323*S323*T323</f>
        <v>57.893129770992367</v>
      </c>
      <c r="V323" s="16"/>
      <c r="W323" s="16"/>
      <c r="X323" s="18">
        <f>R323*S323</f>
        <v>28.946564885496183</v>
      </c>
      <c r="Y323" s="16"/>
      <c r="Z323" s="18">
        <f>U323+V323+W323+X323+Y323</f>
        <v>86.839694656488547</v>
      </c>
    </row>
    <row r="324" spans="1:27" s="3" customFormat="1" outlineLevel="2">
      <c r="A324" s="16" t="s">
        <v>30</v>
      </c>
      <c r="B324" s="16" t="s">
        <v>276</v>
      </c>
      <c r="C324" s="16" t="s">
        <v>277</v>
      </c>
      <c r="D324" s="16" t="s">
        <v>1830</v>
      </c>
      <c r="E324" s="16" t="s">
        <v>1831</v>
      </c>
      <c r="F324" s="16" t="s">
        <v>16</v>
      </c>
      <c r="G324" s="16" t="s">
        <v>296</v>
      </c>
      <c r="H324" s="16" t="s">
        <v>297</v>
      </c>
      <c r="I324" s="16" t="s">
        <v>19</v>
      </c>
      <c r="J324" s="16">
        <v>132</v>
      </c>
      <c r="K324" s="16" t="s">
        <v>237</v>
      </c>
      <c r="L324" s="16" t="s">
        <v>298</v>
      </c>
      <c r="M324" s="16"/>
      <c r="N324" s="16" t="s">
        <v>22</v>
      </c>
      <c r="O324" s="16" t="s">
        <v>61</v>
      </c>
      <c r="P324" s="16" t="s">
        <v>234</v>
      </c>
      <c r="Q324" s="16" t="s">
        <v>239</v>
      </c>
      <c r="R324" s="17">
        <v>16</v>
      </c>
      <c r="S324" s="18">
        <f>IF(J324&lt;25,1,1+(J324-25)/J324)</f>
        <v>1.8106060606060606</v>
      </c>
      <c r="T324" s="16">
        <v>1</v>
      </c>
      <c r="U324" s="16">
        <f>O324*S324*T324</f>
        <v>57.939393939393938</v>
      </c>
      <c r="V324" s="16"/>
      <c r="W324" s="16"/>
      <c r="X324" s="18">
        <f>R324*S324</f>
        <v>28.969696969696969</v>
      </c>
      <c r="Y324" s="16"/>
      <c r="Z324" s="18">
        <f>U324+V324+W324+X324+Y324</f>
        <v>86.909090909090907</v>
      </c>
    </row>
    <row r="325" spans="1:27" s="3" customFormat="1" outlineLevel="2">
      <c r="A325" s="16" t="s">
        <v>42</v>
      </c>
      <c r="B325" s="16" t="s">
        <v>327</v>
      </c>
      <c r="C325" s="16" t="s">
        <v>328</v>
      </c>
      <c r="D325" s="16" t="s">
        <v>1832</v>
      </c>
      <c r="E325" s="16" t="s">
        <v>1831</v>
      </c>
      <c r="F325" s="16" t="s">
        <v>45</v>
      </c>
      <c r="G325" s="16" t="s">
        <v>296</v>
      </c>
      <c r="H325" s="16" t="s">
        <v>297</v>
      </c>
      <c r="I325" s="16" t="s">
        <v>19</v>
      </c>
      <c r="J325" s="16">
        <v>78</v>
      </c>
      <c r="K325" s="16" t="s">
        <v>329</v>
      </c>
      <c r="L325" s="16" t="s">
        <v>336</v>
      </c>
      <c r="M325" s="16" t="s">
        <v>333</v>
      </c>
      <c r="N325" s="16" t="s">
        <v>25</v>
      </c>
      <c r="O325" s="16" t="s">
        <v>25</v>
      </c>
      <c r="P325" s="16" t="s">
        <v>25</v>
      </c>
      <c r="Q325" s="16" t="s">
        <v>25</v>
      </c>
      <c r="R325" s="17">
        <v>0</v>
      </c>
      <c r="S325" s="18">
        <f>IF(J325&lt;25,1,1+(J325-25)/J325)</f>
        <v>1.6794871794871795</v>
      </c>
      <c r="T325" s="16"/>
      <c r="U325" s="16"/>
      <c r="V325" s="16"/>
      <c r="W325" s="16"/>
      <c r="X325" s="18">
        <f>32*S325*F325</f>
        <v>107.48717948717949</v>
      </c>
      <c r="Y325" s="16"/>
      <c r="Z325" s="18">
        <f>U325+V325+W325+X325+Y325</f>
        <v>107.48717948717949</v>
      </c>
      <c r="AA325" s="33"/>
    </row>
    <row r="326" spans="1:27" s="3" customFormat="1" outlineLevel="2">
      <c r="A326" s="16" t="s">
        <v>13</v>
      </c>
      <c r="B326" s="16" t="s">
        <v>1043</v>
      </c>
      <c r="C326" s="16" t="s">
        <v>1044</v>
      </c>
      <c r="D326" s="16" t="s">
        <v>1832</v>
      </c>
      <c r="E326" s="16" t="s">
        <v>1833</v>
      </c>
      <c r="F326" s="16" t="s">
        <v>45</v>
      </c>
      <c r="G326" s="16" t="s">
        <v>296</v>
      </c>
      <c r="H326" s="16" t="s">
        <v>297</v>
      </c>
      <c r="I326" s="16" t="s">
        <v>19</v>
      </c>
      <c r="J326" s="16">
        <v>89</v>
      </c>
      <c r="K326" s="16" t="s">
        <v>1045</v>
      </c>
      <c r="L326" s="16" t="s">
        <v>1013</v>
      </c>
      <c r="M326" s="16" t="s">
        <v>1034</v>
      </c>
      <c r="N326" s="16" t="s">
        <v>25</v>
      </c>
      <c r="O326" s="16" t="s">
        <v>25</v>
      </c>
      <c r="P326" s="16" t="s">
        <v>25</v>
      </c>
      <c r="Q326" s="16" t="s">
        <v>25</v>
      </c>
      <c r="R326" s="17"/>
      <c r="S326" s="18">
        <f>IF(J326&lt;25,1,1+(J326-25)/J326)</f>
        <v>1.7191011235955056</v>
      </c>
      <c r="T326" s="16"/>
      <c r="U326" s="16"/>
      <c r="V326" s="16"/>
      <c r="W326" s="16"/>
      <c r="X326" s="18">
        <f>32*S326*F326</f>
        <v>110.02247191011236</v>
      </c>
      <c r="Y326" s="16"/>
      <c r="Z326" s="18">
        <f>U326+V326+W326+X326+Y326</f>
        <v>110.02247191011236</v>
      </c>
      <c r="AA326" s="33"/>
    </row>
    <row r="327" spans="1:27" s="3" customFormat="1" outlineLevel="2">
      <c r="A327" s="16" t="s">
        <v>13</v>
      </c>
      <c r="B327" s="16" t="s">
        <v>1048</v>
      </c>
      <c r="C327" s="16" t="s">
        <v>1049</v>
      </c>
      <c r="D327" s="16" t="s">
        <v>1834</v>
      </c>
      <c r="E327" s="16" t="s">
        <v>1833</v>
      </c>
      <c r="F327" s="16" t="s">
        <v>51</v>
      </c>
      <c r="G327" s="16" t="s">
        <v>296</v>
      </c>
      <c r="H327" s="16" t="s">
        <v>297</v>
      </c>
      <c r="I327" s="16" t="s">
        <v>19</v>
      </c>
      <c r="J327" s="16">
        <v>79</v>
      </c>
      <c r="K327" s="16"/>
      <c r="L327" s="16"/>
      <c r="M327" s="16" t="s">
        <v>1034</v>
      </c>
      <c r="N327" s="16" t="s">
        <v>56</v>
      </c>
      <c r="O327" s="16" t="s">
        <v>25</v>
      </c>
      <c r="P327" s="16" t="s">
        <v>56</v>
      </c>
      <c r="Q327" s="16" t="s">
        <v>25</v>
      </c>
      <c r="R327" s="17">
        <f>P327+Q327</f>
        <v>16</v>
      </c>
      <c r="S327" s="18">
        <f>IF(J327/2&lt;25,1,1+(J327/2-25)/J327/2)</f>
        <v>1.0917721518987342</v>
      </c>
      <c r="T327" s="16"/>
      <c r="U327" s="16"/>
      <c r="V327" s="16"/>
      <c r="W327" s="16"/>
      <c r="X327" s="18">
        <f>R327*S327*2</f>
        <v>34.936708860759495</v>
      </c>
      <c r="Y327" s="16"/>
      <c r="Z327" s="18">
        <f>U327+V327+W327+X327+Y327</f>
        <v>34.936708860759495</v>
      </c>
      <c r="AA327" s="2"/>
    </row>
    <row r="328" spans="1:27" s="3" customFormat="1" outlineLevel="2">
      <c r="A328" s="11"/>
      <c r="B328" s="11"/>
      <c r="C328" s="11" t="s">
        <v>1835</v>
      </c>
      <c r="D328" s="11" t="s">
        <v>1836</v>
      </c>
      <c r="E328" s="11"/>
      <c r="F328" s="11"/>
      <c r="G328" s="16" t="s">
        <v>296</v>
      </c>
      <c r="H328" s="11" t="s">
        <v>1837</v>
      </c>
      <c r="I328" s="11"/>
      <c r="J328" s="11"/>
      <c r="K328" s="11"/>
      <c r="L328" s="11"/>
      <c r="M328" s="11"/>
      <c r="N328" s="11"/>
      <c r="O328" s="11"/>
      <c r="P328" s="11"/>
      <c r="Q328" s="11"/>
      <c r="R328" s="10"/>
      <c r="S328" s="11"/>
      <c r="T328" s="11"/>
      <c r="U328" s="11"/>
      <c r="V328" s="11"/>
      <c r="W328" s="11">
        <v>15</v>
      </c>
      <c r="X328" s="11"/>
      <c r="Y328" s="11"/>
      <c r="Z328" s="18">
        <f>U328+V328+W328+X328+Y328</f>
        <v>15</v>
      </c>
      <c r="AA328" s="33"/>
    </row>
    <row r="329" spans="1:27" s="3" customFormat="1" outlineLevel="2">
      <c r="A329" s="16" t="s">
        <v>13</v>
      </c>
      <c r="B329" s="16" t="s">
        <v>632</v>
      </c>
      <c r="C329" s="16" t="s">
        <v>633</v>
      </c>
      <c r="D329" s="16" t="s">
        <v>1655</v>
      </c>
      <c r="E329" s="16" t="s">
        <v>1708</v>
      </c>
      <c r="F329" s="16" t="s">
        <v>45</v>
      </c>
      <c r="G329" s="16" t="s">
        <v>296</v>
      </c>
      <c r="H329" s="16" t="s">
        <v>297</v>
      </c>
      <c r="I329" s="16" t="s">
        <v>19</v>
      </c>
      <c r="J329" s="16">
        <v>2</v>
      </c>
      <c r="K329" s="16" t="s">
        <v>79</v>
      </c>
      <c r="L329" s="16" t="s">
        <v>160</v>
      </c>
      <c r="M329" s="16" t="s">
        <v>173</v>
      </c>
      <c r="N329" s="16" t="s">
        <v>61</v>
      </c>
      <c r="O329" s="16" t="s">
        <v>41</v>
      </c>
      <c r="P329" s="16" t="s">
        <v>132</v>
      </c>
      <c r="Q329" s="16" t="s">
        <v>25</v>
      </c>
      <c r="R329" s="17">
        <v>8</v>
      </c>
      <c r="S329" s="18">
        <f>IF(J329&lt;25,1,1+(J329-25)/J329)</f>
        <v>1</v>
      </c>
      <c r="T329" s="16">
        <v>1</v>
      </c>
      <c r="U329" s="16">
        <f>O329*S329*T329</f>
        <v>24</v>
      </c>
      <c r="V329" s="16"/>
      <c r="W329" s="16"/>
      <c r="X329" s="18">
        <f>R329*S329</f>
        <v>8</v>
      </c>
      <c r="Y329" s="16"/>
      <c r="Z329" s="18">
        <f>U329+V329+W329+X329+Y329</f>
        <v>32</v>
      </c>
    </row>
    <row r="330" spans="1:27" s="3" customFormat="1" outlineLevel="2">
      <c r="A330" s="16" t="s">
        <v>521</v>
      </c>
      <c r="B330" s="16" t="s">
        <v>1228</v>
      </c>
      <c r="C330" s="16" t="s">
        <v>663</v>
      </c>
      <c r="D330" s="16" t="s">
        <v>1830</v>
      </c>
      <c r="E330" s="16" t="s">
        <v>1833</v>
      </c>
      <c r="F330" s="16" t="s">
        <v>1229</v>
      </c>
      <c r="G330" s="16" t="s">
        <v>296</v>
      </c>
      <c r="H330" s="16" t="s">
        <v>297</v>
      </c>
      <c r="I330" s="16" t="s">
        <v>19</v>
      </c>
      <c r="J330" s="16">
        <v>6</v>
      </c>
      <c r="K330" s="16" t="s">
        <v>991</v>
      </c>
      <c r="L330" s="16" t="s">
        <v>1230</v>
      </c>
      <c r="M330" s="16" t="s">
        <v>905</v>
      </c>
      <c r="N330" s="16" t="s">
        <v>40</v>
      </c>
      <c r="O330" s="16" t="s">
        <v>321</v>
      </c>
      <c r="P330" s="16" t="s">
        <v>25</v>
      </c>
      <c r="Q330" s="16" t="s">
        <v>239</v>
      </c>
      <c r="R330" s="17">
        <v>10</v>
      </c>
      <c r="S330" s="18">
        <f>IF(J330&lt;25,1,1+(J330-25)/J330)</f>
        <v>1</v>
      </c>
      <c r="T330" s="16">
        <v>1</v>
      </c>
      <c r="U330" s="16">
        <f>O330*S330*T330</f>
        <v>30</v>
      </c>
      <c r="V330" s="16"/>
      <c r="W330" s="16"/>
      <c r="X330" s="18">
        <f>R330*S330</f>
        <v>10</v>
      </c>
      <c r="Y330" s="16"/>
      <c r="Z330" s="18">
        <f>U330+V330+W330+X330+Y330</f>
        <v>40</v>
      </c>
    </row>
    <row r="331" spans="1:27" s="3" customFormat="1" outlineLevel="2">
      <c r="A331" s="16" t="s">
        <v>13</v>
      </c>
      <c r="B331" s="16" t="s">
        <v>1349</v>
      </c>
      <c r="C331" s="16" t="s">
        <v>1350</v>
      </c>
      <c r="D331" s="16" t="s">
        <v>1832</v>
      </c>
      <c r="E331" s="16" t="s">
        <v>1833</v>
      </c>
      <c r="F331" s="16" t="s">
        <v>45</v>
      </c>
      <c r="G331" s="16" t="s">
        <v>296</v>
      </c>
      <c r="H331" s="16" t="s">
        <v>297</v>
      </c>
      <c r="I331" s="16" t="s">
        <v>19</v>
      </c>
      <c r="J331" s="16">
        <v>15</v>
      </c>
      <c r="K331" s="16" t="s">
        <v>1045</v>
      </c>
      <c r="L331" s="16" t="s">
        <v>1274</v>
      </c>
      <c r="M331" s="16" t="s">
        <v>1034</v>
      </c>
      <c r="N331" s="16" t="s">
        <v>25</v>
      </c>
      <c r="O331" s="16" t="s">
        <v>25</v>
      </c>
      <c r="P331" s="16" t="s">
        <v>25</v>
      </c>
      <c r="Q331" s="16" t="s">
        <v>25</v>
      </c>
      <c r="R331" s="17"/>
      <c r="S331" s="18">
        <f>IF(J331&lt;25,1,1+(J331-25)/J331)</f>
        <v>1</v>
      </c>
      <c r="T331" s="16"/>
      <c r="U331" s="16"/>
      <c r="V331" s="16"/>
      <c r="W331" s="16"/>
      <c r="X331" s="18">
        <f>32*S331*F331</f>
        <v>64</v>
      </c>
      <c r="Y331" s="16"/>
      <c r="Z331" s="18">
        <f>U331+V331+W331+X331+Y331</f>
        <v>64</v>
      </c>
      <c r="AA331" s="33"/>
    </row>
    <row r="332" spans="1:27" s="3" customFormat="1" outlineLevel="2">
      <c r="A332" s="16" t="s">
        <v>13</v>
      </c>
      <c r="B332" s="16" t="s">
        <v>1351</v>
      </c>
      <c r="C332" s="16" t="s">
        <v>1352</v>
      </c>
      <c r="D332" s="16" t="s">
        <v>1834</v>
      </c>
      <c r="E332" s="16" t="s">
        <v>1833</v>
      </c>
      <c r="F332" s="16" t="s">
        <v>51</v>
      </c>
      <c r="G332" s="16" t="s">
        <v>296</v>
      </c>
      <c r="H332" s="16" t="s">
        <v>297</v>
      </c>
      <c r="I332" s="16" t="s">
        <v>19</v>
      </c>
      <c r="J332" s="16">
        <v>59</v>
      </c>
      <c r="K332" s="16"/>
      <c r="L332" s="16"/>
      <c r="M332" s="16" t="s">
        <v>1201</v>
      </c>
      <c r="N332" s="16" t="s">
        <v>56</v>
      </c>
      <c r="O332" s="16" t="s">
        <v>25</v>
      </c>
      <c r="P332" s="16" t="s">
        <v>56</v>
      </c>
      <c r="Q332" s="16" t="s">
        <v>25</v>
      </c>
      <c r="R332" s="17">
        <f>P332+Q332</f>
        <v>16</v>
      </c>
      <c r="S332" s="18">
        <v>1</v>
      </c>
      <c r="T332" s="16"/>
      <c r="U332" s="16"/>
      <c r="V332" s="16"/>
      <c r="W332" s="16"/>
      <c r="X332" s="18">
        <v>64</v>
      </c>
      <c r="Y332" s="16"/>
      <c r="Z332" s="18">
        <f>U332+V332+W332+X332+Y332</f>
        <v>64</v>
      </c>
      <c r="AA332" s="2"/>
    </row>
    <row r="333" spans="1:27" s="3" customFormat="1" outlineLevel="2">
      <c r="A333" s="21"/>
      <c r="B333" s="21"/>
      <c r="C333" s="21"/>
      <c r="D333" s="16" t="s">
        <v>1838</v>
      </c>
      <c r="E333" s="21"/>
      <c r="F333" s="21"/>
      <c r="G333" s="16" t="s">
        <v>296</v>
      </c>
      <c r="H333" s="34" t="s">
        <v>1493</v>
      </c>
      <c r="I333" s="34"/>
      <c r="J333" s="34">
        <v>5</v>
      </c>
      <c r="K333" s="21"/>
      <c r="L333" s="21"/>
      <c r="M333" s="21"/>
      <c r="N333" s="21"/>
      <c r="O333" s="21"/>
      <c r="P333" s="21"/>
      <c r="Q333" s="21"/>
      <c r="R333" s="21"/>
      <c r="S333" s="35"/>
      <c r="T333" s="17"/>
      <c r="U333" s="16"/>
      <c r="V333" s="17">
        <f>J333*14</f>
        <v>70</v>
      </c>
      <c r="W333" s="17"/>
      <c r="X333" s="23"/>
      <c r="Y333" s="17"/>
      <c r="Z333" s="18">
        <f>U333+V333+W333+X333+Y333</f>
        <v>70</v>
      </c>
    </row>
    <row r="334" spans="1:27" s="3" customFormat="1" outlineLevel="2">
      <c r="A334" s="21"/>
      <c r="B334" s="21"/>
      <c r="C334" s="21"/>
      <c r="D334" s="16" t="s">
        <v>1839</v>
      </c>
      <c r="E334" s="21"/>
      <c r="F334" s="21"/>
      <c r="G334" s="16" t="s">
        <v>296</v>
      </c>
      <c r="H334" s="21" t="s">
        <v>1493</v>
      </c>
      <c r="I334" s="21"/>
      <c r="J334" s="21">
        <v>5</v>
      </c>
      <c r="K334" s="21"/>
      <c r="L334" s="21"/>
      <c r="M334" s="21"/>
      <c r="N334" s="21"/>
      <c r="O334" s="21"/>
      <c r="P334" s="21"/>
      <c r="Q334" s="21"/>
      <c r="R334" s="21"/>
      <c r="S334" s="35"/>
      <c r="T334" s="17"/>
      <c r="U334" s="17"/>
      <c r="V334" s="17"/>
      <c r="W334" s="17"/>
      <c r="X334" s="23"/>
      <c r="Y334" s="17">
        <f>2*J334</f>
        <v>10</v>
      </c>
      <c r="Z334" s="18">
        <f>U334+V334+W334+X334+Y334</f>
        <v>10</v>
      </c>
      <c r="AA334" s="33"/>
    </row>
    <row r="335" spans="1:27" s="3" customFormat="1" outlineLevel="1">
      <c r="A335" s="21"/>
      <c r="B335" s="21"/>
      <c r="C335" s="21"/>
      <c r="D335" s="16"/>
      <c r="E335" s="21"/>
      <c r="F335" s="21"/>
      <c r="G335" s="42" t="s">
        <v>2351</v>
      </c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35"/>
      <c r="T335" s="17"/>
      <c r="U335" s="17"/>
      <c r="V335" s="17"/>
      <c r="W335" s="17"/>
      <c r="X335" s="23"/>
      <c r="Y335" s="17"/>
      <c r="Z335" s="18">
        <f>SUBTOTAL(9,Z323:Z334)</f>
        <v>721.19514582363081</v>
      </c>
      <c r="AA335" s="33"/>
    </row>
    <row r="336" spans="1:27" s="3" customFormat="1" outlineLevel="2">
      <c r="A336" s="16">
        <v>2015</v>
      </c>
      <c r="B336" s="16" t="s">
        <v>856</v>
      </c>
      <c r="C336" s="16" t="s">
        <v>857</v>
      </c>
      <c r="D336" s="16" t="s">
        <v>1840</v>
      </c>
      <c r="E336" s="16" t="s">
        <v>1831</v>
      </c>
      <c r="F336" s="16" t="s">
        <v>99</v>
      </c>
      <c r="G336" s="24" t="s">
        <v>1841</v>
      </c>
      <c r="H336" s="16" t="s">
        <v>1842</v>
      </c>
      <c r="I336" s="16"/>
      <c r="J336" s="16">
        <v>82</v>
      </c>
      <c r="K336" s="16" t="s">
        <v>265</v>
      </c>
      <c r="L336" s="16" t="s">
        <v>305</v>
      </c>
      <c r="M336" s="16" t="s">
        <v>267</v>
      </c>
      <c r="N336" s="16" t="s">
        <v>56</v>
      </c>
      <c r="O336" s="16" t="s">
        <v>56</v>
      </c>
      <c r="P336" s="16" t="s">
        <v>25</v>
      </c>
      <c r="Q336" s="16" t="s">
        <v>25</v>
      </c>
      <c r="R336" s="17">
        <v>0</v>
      </c>
      <c r="S336" s="18">
        <f>IF(J336&lt;25,1,1+(J336-25)/J336)</f>
        <v>1.6951219512195121</v>
      </c>
      <c r="T336" s="16">
        <v>1</v>
      </c>
      <c r="U336" s="16">
        <f>O336*S336*T336*2/16</f>
        <v>3.3902439024390243</v>
      </c>
      <c r="V336" s="16"/>
      <c r="W336" s="16"/>
      <c r="X336" s="18"/>
      <c r="Y336" s="16"/>
      <c r="Z336" s="18">
        <f>U336+V336+W336+X336+Y336</f>
        <v>3.3902439024390243</v>
      </c>
    </row>
    <row r="337" spans="1:27" s="3" customFormat="1" outlineLevel="2">
      <c r="A337" s="16" t="s">
        <v>13</v>
      </c>
      <c r="B337" s="16" t="s">
        <v>862</v>
      </c>
      <c r="C337" s="16" t="s">
        <v>863</v>
      </c>
      <c r="D337" s="16" t="s">
        <v>1726</v>
      </c>
      <c r="E337" s="16" t="s">
        <v>1648</v>
      </c>
      <c r="F337" s="16" t="s">
        <v>45</v>
      </c>
      <c r="G337" s="16" t="s">
        <v>864</v>
      </c>
      <c r="H337" s="16" t="s">
        <v>865</v>
      </c>
      <c r="I337" s="16" t="s">
        <v>102</v>
      </c>
      <c r="J337" s="16">
        <v>12</v>
      </c>
      <c r="K337" s="16" t="s">
        <v>550</v>
      </c>
      <c r="L337" s="16" t="s">
        <v>242</v>
      </c>
      <c r="M337" s="16" t="s">
        <v>68</v>
      </c>
      <c r="N337" s="16" t="s">
        <v>61</v>
      </c>
      <c r="O337" s="16" t="s">
        <v>61</v>
      </c>
      <c r="P337" s="16" t="s">
        <v>25</v>
      </c>
      <c r="Q337" s="16" t="s">
        <v>25</v>
      </c>
      <c r="R337" s="17">
        <v>0</v>
      </c>
      <c r="S337" s="18">
        <f>IF(J337&lt;25,1,1+(J337-25)/J337)</f>
        <v>1</v>
      </c>
      <c r="T337" s="16">
        <v>2</v>
      </c>
      <c r="U337" s="16">
        <f>O337*S337*T337</f>
        <v>64</v>
      </c>
      <c r="V337" s="16"/>
      <c r="W337" s="16"/>
      <c r="X337" s="18"/>
      <c r="Y337" s="16"/>
      <c r="Z337" s="18">
        <f>U337+V337+W337+X337+Y337</f>
        <v>64</v>
      </c>
      <c r="AA337" s="2"/>
    </row>
    <row r="338" spans="1:27" s="3" customFormat="1" outlineLevel="2">
      <c r="A338" s="21"/>
      <c r="B338" s="21"/>
      <c r="C338" s="21"/>
      <c r="D338" s="16" t="s">
        <v>1710</v>
      </c>
      <c r="E338" s="21"/>
      <c r="F338" s="21"/>
      <c r="G338" s="16" t="s">
        <v>864</v>
      </c>
      <c r="H338" s="34" t="s">
        <v>1541</v>
      </c>
      <c r="I338" s="34"/>
      <c r="J338" s="34">
        <v>6</v>
      </c>
      <c r="K338" s="21"/>
      <c r="L338" s="21"/>
      <c r="M338" s="21"/>
      <c r="N338" s="21"/>
      <c r="O338" s="21"/>
      <c r="P338" s="21"/>
      <c r="Q338" s="21"/>
      <c r="R338" s="21"/>
      <c r="S338" s="35"/>
      <c r="T338" s="17"/>
      <c r="U338" s="16"/>
      <c r="V338" s="17">
        <f>J338*14</f>
        <v>84</v>
      </c>
      <c r="W338" s="17"/>
      <c r="X338" s="23"/>
      <c r="Y338" s="17"/>
      <c r="Z338" s="18">
        <f>U338+V338+W338+X338+Y338</f>
        <v>84</v>
      </c>
    </row>
    <row r="339" spans="1:27" s="3" customFormat="1" outlineLevel="2">
      <c r="A339" s="21"/>
      <c r="B339" s="21"/>
      <c r="C339" s="21"/>
      <c r="D339" s="16" t="s">
        <v>1843</v>
      </c>
      <c r="E339" s="21"/>
      <c r="F339" s="21"/>
      <c r="G339" s="16" t="s">
        <v>864</v>
      </c>
      <c r="H339" s="21" t="s">
        <v>1541</v>
      </c>
      <c r="I339" s="21"/>
      <c r="J339" s="21">
        <v>9</v>
      </c>
      <c r="K339" s="21"/>
      <c r="L339" s="21"/>
      <c r="M339" s="21"/>
      <c r="N339" s="21"/>
      <c r="O339" s="21"/>
      <c r="P339" s="21"/>
      <c r="Q339" s="21"/>
      <c r="R339" s="21"/>
      <c r="S339" s="35"/>
      <c r="T339" s="17"/>
      <c r="U339" s="17"/>
      <c r="V339" s="17"/>
      <c r="W339" s="17"/>
      <c r="X339" s="23"/>
      <c r="Y339" s="17">
        <f>2*J339</f>
        <v>18</v>
      </c>
      <c r="Z339" s="18">
        <f>U339+V339+W339+X339+Y339</f>
        <v>18</v>
      </c>
      <c r="AA339" s="33"/>
    </row>
    <row r="340" spans="1:27" s="3" customFormat="1" outlineLevel="1">
      <c r="A340" s="21"/>
      <c r="B340" s="21"/>
      <c r="C340" s="21"/>
      <c r="D340" s="16"/>
      <c r="E340" s="21"/>
      <c r="F340" s="21"/>
      <c r="G340" s="42" t="s">
        <v>2352</v>
      </c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35"/>
      <c r="T340" s="17"/>
      <c r="U340" s="17"/>
      <c r="V340" s="17"/>
      <c r="W340" s="17"/>
      <c r="X340" s="23"/>
      <c r="Y340" s="17"/>
      <c r="Z340" s="18">
        <f>SUBTOTAL(9,Z336:Z339)</f>
        <v>169.39024390243901</v>
      </c>
      <c r="AA340" s="33"/>
    </row>
    <row r="341" spans="1:27" s="3" customFormat="1" outlineLevel="2">
      <c r="A341" s="16" t="s">
        <v>521</v>
      </c>
      <c r="B341" s="16" t="s">
        <v>1149</v>
      </c>
      <c r="C341" s="16" t="s">
        <v>1150</v>
      </c>
      <c r="D341" s="16" t="s">
        <v>1711</v>
      </c>
      <c r="E341" s="16" t="s">
        <v>1844</v>
      </c>
      <c r="F341" s="16" t="s">
        <v>45</v>
      </c>
      <c r="G341" s="16" t="s">
        <v>828</v>
      </c>
      <c r="H341" s="16" t="s">
        <v>829</v>
      </c>
      <c r="I341" s="16" t="s">
        <v>150</v>
      </c>
      <c r="J341" s="16">
        <v>9</v>
      </c>
      <c r="K341" s="16" t="s">
        <v>961</v>
      </c>
      <c r="L341" s="16" t="s">
        <v>188</v>
      </c>
      <c r="M341" s="16" t="s">
        <v>896</v>
      </c>
      <c r="N341" s="16" t="s">
        <v>61</v>
      </c>
      <c r="O341" s="16" t="s">
        <v>23</v>
      </c>
      <c r="P341" s="16" t="s">
        <v>21</v>
      </c>
      <c r="Q341" s="16" t="s">
        <v>25</v>
      </c>
      <c r="R341" s="17">
        <v>4</v>
      </c>
      <c r="S341" s="18">
        <f>IF(J341&lt;25,1,1+(J341-25)/J341)</f>
        <v>1</v>
      </c>
      <c r="T341" s="16">
        <v>1</v>
      </c>
      <c r="U341" s="16">
        <f>O341*S341*T341</f>
        <v>28</v>
      </c>
      <c r="V341" s="16"/>
      <c r="W341" s="16"/>
      <c r="X341" s="18">
        <f>R341*S341</f>
        <v>4</v>
      </c>
      <c r="Y341" s="16"/>
      <c r="Z341" s="18">
        <f>U341+V341+W341+X341+Y341</f>
        <v>32</v>
      </c>
    </row>
    <row r="342" spans="1:27" s="3" customFormat="1" outlineLevel="2">
      <c r="A342" s="16" t="s">
        <v>13</v>
      </c>
      <c r="B342" s="16" t="s">
        <v>824</v>
      </c>
      <c r="C342" s="16" t="s">
        <v>825</v>
      </c>
      <c r="D342" s="16" t="s">
        <v>1845</v>
      </c>
      <c r="E342" s="16" t="s">
        <v>1846</v>
      </c>
      <c r="F342" s="16" t="s">
        <v>45</v>
      </c>
      <c r="G342" s="16" t="s">
        <v>828</v>
      </c>
      <c r="H342" s="16" t="s">
        <v>829</v>
      </c>
      <c r="I342" s="16" t="s">
        <v>150</v>
      </c>
      <c r="J342" s="16">
        <v>12</v>
      </c>
      <c r="K342" s="16" t="s">
        <v>151</v>
      </c>
      <c r="L342" s="16" t="s">
        <v>830</v>
      </c>
      <c r="M342" s="16" t="s">
        <v>166</v>
      </c>
      <c r="N342" s="16" t="s">
        <v>61</v>
      </c>
      <c r="O342" s="16" t="s">
        <v>61</v>
      </c>
      <c r="P342" s="16" t="s">
        <v>25</v>
      </c>
      <c r="Q342" s="16" t="s">
        <v>25</v>
      </c>
      <c r="R342" s="17">
        <v>0</v>
      </c>
      <c r="S342" s="18">
        <f>IF(J342&lt;25,1,1+(J342-25)/J342)</f>
        <v>1</v>
      </c>
      <c r="T342" s="16">
        <v>1</v>
      </c>
      <c r="U342" s="16">
        <f>O342*S342*T342</f>
        <v>32</v>
      </c>
      <c r="V342" s="16"/>
      <c r="W342" s="16"/>
      <c r="X342" s="18"/>
      <c r="Y342" s="16"/>
      <c r="Z342" s="18">
        <f>U342+V342+W342+X342+Y342</f>
        <v>32</v>
      </c>
    </row>
    <row r="343" spans="1:27" s="3" customFormat="1" outlineLevel="2">
      <c r="A343" s="21"/>
      <c r="B343" s="21"/>
      <c r="C343" s="21"/>
      <c r="D343" s="16" t="s">
        <v>1847</v>
      </c>
      <c r="E343" s="21"/>
      <c r="F343" s="21"/>
      <c r="G343" s="16" t="s">
        <v>828</v>
      </c>
      <c r="H343" s="34" t="s">
        <v>1515</v>
      </c>
      <c r="I343" s="34"/>
      <c r="J343" s="34">
        <v>5</v>
      </c>
      <c r="K343" s="21"/>
      <c r="L343" s="21"/>
      <c r="M343" s="21"/>
      <c r="N343" s="21"/>
      <c r="O343" s="21"/>
      <c r="P343" s="21"/>
      <c r="Q343" s="21"/>
      <c r="R343" s="21"/>
      <c r="S343" s="35"/>
      <c r="T343" s="17"/>
      <c r="U343" s="16"/>
      <c r="V343" s="17">
        <f>J343*14</f>
        <v>70</v>
      </c>
      <c r="W343" s="17"/>
      <c r="X343" s="23"/>
      <c r="Y343" s="17"/>
      <c r="Z343" s="18">
        <f>U343+V343+W343+X343+Y343</f>
        <v>70</v>
      </c>
    </row>
    <row r="344" spans="1:27" s="3" customFormat="1" outlineLevel="2">
      <c r="A344" s="21"/>
      <c r="B344" s="21"/>
      <c r="C344" s="21"/>
      <c r="D344" s="16" t="s">
        <v>1848</v>
      </c>
      <c r="E344" s="21"/>
      <c r="F344" s="21"/>
      <c r="G344" s="16" t="s">
        <v>828</v>
      </c>
      <c r="H344" s="21" t="s">
        <v>1515</v>
      </c>
      <c r="I344" s="21"/>
      <c r="J344" s="21">
        <v>8</v>
      </c>
      <c r="K344" s="21"/>
      <c r="L344" s="21"/>
      <c r="M344" s="21"/>
      <c r="N344" s="21"/>
      <c r="O344" s="21"/>
      <c r="P344" s="21"/>
      <c r="Q344" s="21"/>
      <c r="R344" s="21"/>
      <c r="S344" s="35"/>
      <c r="T344" s="17"/>
      <c r="U344" s="17"/>
      <c r="V344" s="17"/>
      <c r="W344" s="17"/>
      <c r="X344" s="23"/>
      <c r="Y344" s="17">
        <f>2*J344</f>
        <v>16</v>
      </c>
      <c r="Z344" s="18">
        <f>U344+V344+W344+X344+Y344</f>
        <v>16</v>
      </c>
      <c r="AA344" s="33"/>
    </row>
    <row r="345" spans="1:27" s="3" customFormat="1" outlineLevel="1">
      <c r="A345" s="21"/>
      <c r="B345" s="21"/>
      <c r="C345" s="21"/>
      <c r="D345" s="16"/>
      <c r="E345" s="21"/>
      <c r="F345" s="21"/>
      <c r="G345" s="42" t="s">
        <v>2353</v>
      </c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35"/>
      <c r="T345" s="17"/>
      <c r="U345" s="17"/>
      <c r="V345" s="17"/>
      <c r="W345" s="17"/>
      <c r="X345" s="23"/>
      <c r="Y345" s="17"/>
      <c r="Z345" s="18">
        <f>SUBTOTAL(9,Z341:Z344)</f>
        <v>150</v>
      </c>
      <c r="AA345" s="33"/>
    </row>
    <row r="346" spans="1:27" s="3" customFormat="1" outlineLevel="2">
      <c r="A346" s="16" t="s">
        <v>42</v>
      </c>
      <c r="B346" s="16" t="s">
        <v>206</v>
      </c>
      <c r="C346" s="16" t="s">
        <v>207</v>
      </c>
      <c r="D346" s="16" t="s">
        <v>1849</v>
      </c>
      <c r="E346" s="16" t="s">
        <v>1846</v>
      </c>
      <c r="F346" s="16" t="s">
        <v>208</v>
      </c>
      <c r="G346" s="16" t="s">
        <v>209</v>
      </c>
      <c r="H346" s="16" t="s">
        <v>210</v>
      </c>
      <c r="I346" s="16" t="s">
        <v>54</v>
      </c>
      <c r="J346" s="16">
        <v>30</v>
      </c>
      <c r="K346" s="16" t="s">
        <v>211</v>
      </c>
      <c r="L346" s="16" t="s">
        <v>212</v>
      </c>
      <c r="M346" s="16" t="s">
        <v>48</v>
      </c>
      <c r="N346" s="16" t="s">
        <v>213</v>
      </c>
      <c r="O346" s="16" t="s">
        <v>61</v>
      </c>
      <c r="P346" s="16" t="s">
        <v>61</v>
      </c>
      <c r="Q346" s="16" t="s">
        <v>61</v>
      </c>
      <c r="R346" s="17">
        <v>64</v>
      </c>
      <c r="S346" s="18">
        <f>IF(J346&lt;25,1,1+(J346-25)/J346)</f>
        <v>1.1666666666666667</v>
      </c>
      <c r="T346" s="16">
        <v>2</v>
      </c>
      <c r="U346" s="16">
        <f>O346*S346*T346</f>
        <v>74.666666666666671</v>
      </c>
      <c r="V346" s="16"/>
      <c r="W346" s="16"/>
      <c r="X346" s="18">
        <f>R346*S346</f>
        <v>74.666666666666671</v>
      </c>
      <c r="Y346" s="16"/>
      <c r="Z346" s="18">
        <f>U346+V346+W346+X346+Y346</f>
        <v>149.33333333333334</v>
      </c>
      <c r="AA346" s="2"/>
    </row>
    <row r="347" spans="1:27" s="3" customFormat="1" outlineLevel="2">
      <c r="A347" s="16" t="s">
        <v>521</v>
      </c>
      <c r="B347" s="16" t="s">
        <v>1254</v>
      </c>
      <c r="C347" s="16" t="s">
        <v>1255</v>
      </c>
      <c r="D347" s="16" t="s">
        <v>1659</v>
      </c>
      <c r="E347" s="16" t="s">
        <v>1658</v>
      </c>
      <c r="F347" s="16" t="s">
        <v>45</v>
      </c>
      <c r="G347" s="16" t="s">
        <v>209</v>
      </c>
      <c r="H347" s="16" t="s">
        <v>210</v>
      </c>
      <c r="I347" s="16" t="s">
        <v>54</v>
      </c>
      <c r="J347" s="16">
        <v>10</v>
      </c>
      <c r="K347" s="16" t="s">
        <v>1159</v>
      </c>
      <c r="L347" s="16" t="s">
        <v>135</v>
      </c>
      <c r="M347" s="16" t="s">
        <v>642</v>
      </c>
      <c r="N347" s="16" t="s">
        <v>61</v>
      </c>
      <c r="O347" s="16" t="s">
        <v>631</v>
      </c>
      <c r="P347" s="16" t="s">
        <v>25</v>
      </c>
      <c r="Q347" s="16" t="s">
        <v>234</v>
      </c>
      <c r="R347" s="17">
        <v>6</v>
      </c>
      <c r="S347" s="18">
        <f>IF(J347&lt;25,1,1+(J347-25)/J347)</f>
        <v>1</v>
      </c>
      <c r="T347" s="16">
        <v>1</v>
      </c>
      <c r="U347" s="16">
        <f>O347*S347*T347</f>
        <v>26</v>
      </c>
      <c r="V347" s="16"/>
      <c r="W347" s="16"/>
      <c r="X347" s="18">
        <f>R347*S347</f>
        <v>6</v>
      </c>
      <c r="Y347" s="16"/>
      <c r="Z347" s="18">
        <f>U347+V347+W347+X347+Y347</f>
        <v>32</v>
      </c>
    </row>
    <row r="348" spans="1:27" s="3" customFormat="1" outlineLevel="2">
      <c r="A348" s="16" t="s">
        <v>42</v>
      </c>
      <c r="B348" s="16" t="s">
        <v>1289</v>
      </c>
      <c r="C348" s="16" t="s">
        <v>1290</v>
      </c>
      <c r="D348" s="16" t="s">
        <v>1766</v>
      </c>
      <c r="E348" s="16" t="s">
        <v>1658</v>
      </c>
      <c r="F348" s="16" t="s">
        <v>16</v>
      </c>
      <c r="G348" s="16" t="s">
        <v>209</v>
      </c>
      <c r="H348" s="16" t="s">
        <v>210</v>
      </c>
      <c r="I348" s="16" t="s">
        <v>54</v>
      </c>
      <c r="J348" s="16">
        <v>10</v>
      </c>
      <c r="K348" s="16" t="s">
        <v>991</v>
      </c>
      <c r="L348" s="16" t="s">
        <v>1291</v>
      </c>
      <c r="M348" s="16"/>
      <c r="N348" s="16" t="s">
        <v>22</v>
      </c>
      <c r="O348" s="16" t="s">
        <v>23</v>
      </c>
      <c r="P348" s="16" t="s">
        <v>25</v>
      </c>
      <c r="Q348" s="16" t="s">
        <v>24</v>
      </c>
      <c r="R348" s="17">
        <v>20</v>
      </c>
      <c r="S348" s="18">
        <f>IF(J348&lt;25,1,1+(J348-25)/J348)</f>
        <v>1</v>
      </c>
      <c r="T348" s="16">
        <v>2</v>
      </c>
      <c r="U348" s="16">
        <f>O348*S348*T348</f>
        <v>56</v>
      </c>
      <c r="V348" s="16"/>
      <c r="W348" s="16"/>
      <c r="X348" s="18">
        <f>R348*S348</f>
        <v>20</v>
      </c>
      <c r="Y348" s="16"/>
      <c r="Z348" s="18">
        <f>U348+V348+W348+X348+Y348</f>
        <v>76</v>
      </c>
    </row>
    <row r="349" spans="1:27" s="3" customFormat="1" outlineLevel="2">
      <c r="A349" s="16" t="s">
        <v>521</v>
      </c>
      <c r="B349" s="16" t="s">
        <v>897</v>
      </c>
      <c r="C349" s="16" t="s">
        <v>898</v>
      </c>
      <c r="D349" s="16" t="s">
        <v>1660</v>
      </c>
      <c r="E349" s="16" t="s">
        <v>1661</v>
      </c>
      <c r="F349" s="16" t="s">
        <v>1662</v>
      </c>
      <c r="G349" s="16" t="s">
        <v>209</v>
      </c>
      <c r="H349" s="16" t="s">
        <v>1850</v>
      </c>
      <c r="I349" s="16"/>
      <c r="J349" s="16">
        <v>5</v>
      </c>
      <c r="K349" s="16"/>
      <c r="L349" s="16"/>
      <c r="M349" s="16"/>
      <c r="N349" s="16"/>
      <c r="O349" s="16"/>
      <c r="P349" s="16"/>
      <c r="Q349" s="16"/>
      <c r="R349" s="17"/>
      <c r="S349" s="18"/>
      <c r="T349" s="16"/>
      <c r="U349" s="16"/>
      <c r="V349" s="16"/>
      <c r="W349" s="16"/>
      <c r="X349" s="18">
        <f>0.3*14*J349</f>
        <v>21</v>
      </c>
      <c r="Y349" s="16"/>
      <c r="Z349" s="18">
        <f>U349+V349+W349+X349+Y349</f>
        <v>21</v>
      </c>
      <c r="AA349" s="37"/>
    </row>
    <row r="350" spans="1:27" s="3" customFormat="1" outlineLevel="2">
      <c r="A350" s="21"/>
      <c r="B350" s="21"/>
      <c r="C350" s="21"/>
      <c r="D350" s="16" t="s">
        <v>1664</v>
      </c>
      <c r="E350" s="21"/>
      <c r="F350" s="21"/>
      <c r="G350" s="16" t="s">
        <v>209</v>
      </c>
      <c r="H350" s="34" t="s">
        <v>1567</v>
      </c>
      <c r="I350" s="34"/>
      <c r="J350" s="34">
        <v>5</v>
      </c>
      <c r="K350" s="21"/>
      <c r="L350" s="21"/>
      <c r="M350" s="21"/>
      <c r="N350" s="21"/>
      <c r="O350" s="21"/>
      <c r="P350" s="21"/>
      <c r="Q350" s="21"/>
      <c r="R350" s="21"/>
      <c r="S350" s="35"/>
      <c r="T350" s="17"/>
      <c r="U350" s="16"/>
      <c r="V350" s="17">
        <f>J350*14</f>
        <v>70</v>
      </c>
      <c r="W350" s="17"/>
      <c r="X350" s="23"/>
      <c r="Y350" s="17"/>
      <c r="Z350" s="18">
        <f>U350+V350+W350+X350+Y350</f>
        <v>70</v>
      </c>
    </row>
    <row r="351" spans="1:27" s="3" customFormat="1" outlineLevel="2">
      <c r="A351" s="21"/>
      <c r="B351" s="21"/>
      <c r="C351" s="21"/>
      <c r="D351" s="16" t="s">
        <v>1650</v>
      </c>
      <c r="E351" s="21"/>
      <c r="F351" s="21"/>
      <c r="G351" s="16" t="s">
        <v>209</v>
      </c>
      <c r="H351" s="21" t="s">
        <v>1567</v>
      </c>
      <c r="I351" s="21"/>
      <c r="J351" s="21">
        <v>10</v>
      </c>
      <c r="K351" s="21"/>
      <c r="L351" s="21"/>
      <c r="M351" s="21"/>
      <c r="N351" s="21"/>
      <c r="O351" s="21"/>
      <c r="P351" s="21"/>
      <c r="Q351" s="21"/>
      <c r="R351" s="21"/>
      <c r="S351" s="35"/>
      <c r="T351" s="17"/>
      <c r="U351" s="17"/>
      <c r="V351" s="17"/>
      <c r="W351" s="17"/>
      <c r="X351" s="23"/>
      <c r="Y351" s="17">
        <f>2*J351</f>
        <v>20</v>
      </c>
      <c r="Z351" s="18">
        <f>U351+V351+W351+X351+Y351</f>
        <v>20</v>
      </c>
      <c r="AA351" s="33"/>
    </row>
    <row r="352" spans="1:27" s="3" customFormat="1" outlineLevel="1">
      <c r="A352" s="21"/>
      <c r="B352" s="21"/>
      <c r="C352" s="21"/>
      <c r="D352" s="16"/>
      <c r="E352" s="21"/>
      <c r="F352" s="21"/>
      <c r="G352" s="42" t="s">
        <v>2354</v>
      </c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35"/>
      <c r="T352" s="17"/>
      <c r="U352" s="17"/>
      <c r="V352" s="17"/>
      <c r="W352" s="17"/>
      <c r="X352" s="23"/>
      <c r="Y352" s="17"/>
      <c r="Z352" s="18">
        <f>SUBTOTAL(9,Z346:Z351)</f>
        <v>368.33333333333337</v>
      </c>
      <c r="AA352" s="33"/>
    </row>
    <row r="353" spans="1:27" s="3" customFormat="1" outlineLevel="2">
      <c r="A353" s="16" t="s">
        <v>13</v>
      </c>
      <c r="B353" s="16" t="s">
        <v>579</v>
      </c>
      <c r="C353" s="16" t="s">
        <v>580</v>
      </c>
      <c r="D353" s="16" t="s">
        <v>1651</v>
      </c>
      <c r="E353" s="16" t="s">
        <v>1686</v>
      </c>
      <c r="F353" s="16" t="s">
        <v>45</v>
      </c>
      <c r="G353" s="16" t="s">
        <v>581</v>
      </c>
      <c r="H353" s="16" t="s">
        <v>582</v>
      </c>
      <c r="I353" s="16" t="s">
        <v>102</v>
      </c>
      <c r="J353" s="16">
        <v>60</v>
      </c>
      <c r="K353" s="16" t="s">
        <v>83</v>
      </c>
      <c r="L353" s="16" t="s">
        <v>242</v>
      </c>
      <c r="M353" s="16" t="s">
        <v>389</v>
      </c>
      <c r="N353" s="16" t="s">
        <v>61</v>
      </c>
      <c r="O353" s="16" t="s">
        <v>23</v>
      </c>
      <c r="P353" s="16" t="s">
        <v>21</v>
      </c>
      <c r="Q353" s="16" t="s">
        <v>25</v>
      </c>
      <c r="R353" s="17">
        <v>4</v>
      </c>
      <c r="S353" s="18">
        <f>IF(J353&lt;25,1,1+(J353-25)/J353)</f>
        <v>1.5833333333333335</v>
      </c>
      <c r="T353" s="16">
        <v>1</v>
      </c>
      <c r="U353" s="16">
        <f>O353*S353*T353</f>
        <v>44.333333333333336</v>
      </c>
      <c r="V353" s="16"/>
      <c r="W353" s="16"/>
      <c r="X353" s="18">
        <f>R353*S353</f>
        <v>6.3333333333333339</v>
      </c>
      <c r="Y353" s="16"/>
      <c r="Z353" s="18">
        <f>U353+V353+W353+X353+Y353</f>
        <v>50.666666666666671</v>
      </c>
    </row>
    <row r="354" spans="1:27" s="3" customFormat="1" outlineLevel="2">
      <c r="A354" s="16" t="s">
        <v>30</v>
      </c>
      <c r="B354" s="16" t="s">
        <v>643</v>
      </c>
      <c r="C354" s="16" t="s">
        <v>644</v>
      </c>
      <c r="D354" s="16" t="s">
        <v>1851</v>
      </c>
      <c r="E354" s="16" t="s">
        <v>1852</v>
      </c>
      <c r="F354" s="16" t="s">
        <v>45</v>
      </c>
      <c r="G354" s="16" t="s">
        <v>581</v>
      </c>
      <c r="H354" s="16" t="s">
        <v>582</v>
      </c>
      <c r="I354" s="16" t="s">
        <v>102</v>
      </c>
      <c r="J354" s="16">
        <v>100</v>
      </c>
      <c r="K354" s="16" t="s">
        <v>645</v>
      </c>
      <c r="L354" s="16" t="s">
        <v>316</v>
      </c>
      <c r="M354" s="16"/>
      <c r="N354" s="16" t="s">
        <v>61</v>
      </c>
      <c r="O354" s="16" t="s">
        <v>61</v>
      </c>
      <c r="P354" s="16" t="s">
        <v>25</v>
      </c>
      <c r="Q354" s="16" t="s">
        <v>25</v>
      </c>
      <c r="R354" s="17">
        <v>0</v>
      </c>
      <c r="S354" s="18">
        <f>IF(J354&lt;25,1,1+(J354-25)/J354)</f>
        <v>1.75</v>
      </c>
      <c r="T354" s="16">
        <v>1</v>
      </c>
      <c r="U354" s="16">
        <f>O354*S354*T354</f>
        <v>56</v>
      </c>
      <c r="V354" s="16"/>
      <c r="W354" s="16"/>
      <c r="X354" s="18"/>
      <c r="Y354" s="16"/>
      <c r="Z354" s="18">
        <f>U354+V354+W354+X354+Y354</f>
        <v>56</v>
      </c>
    </row>
    <row r="355" spans="1:27" s="3" customFormat="1" outlineLevel="2">
      <c r="A355" s="16" t="s">
        <v>13</v>
      </c>
      <c r="B355" s="16" t="s">
        <v>824</v>
      </c>
      <c r="C355" s="16" t="s">
        <v>825</v>
      </c>
      <c r="D355" s="16" t="s">
        <v>1851</v>
      </c>
      <c r="E355" s="16" t="s">
        <v>1852</v>
      </c>
      <c r="F355" s="16" t="s">
        <v>45</v>
      </c>
      <c r="G355" s="16" t="s">
        <v>581</v>
      </c>
      <c r="H355" s="16" t="s">
        <v>582</v>
      </c>
      <c r="I355" s="16" t="s">
        <v>102</v>
      </c>
      <c r="J355" s="16">
        <v>33</v>
      </c>
      <c r="K355" s="16" t="s">
        <v>187</v>
      </c>
      <c r="L355" s="16" t="s">
        <v>143</v>
      </c>
      <c r="M355" s="16" t="s">
        <v>159</v>
      </c>
      <c r="N355" s="16" t="s">
        <v>61</v>
      </c>
      <c r="O355" s="16" t="s">
        <v>61</v>
      </c>
      <c r="P355" s="16" t="s">
        <v>25</v>
      </c>
      <c r="Q355" s="16" t="s">
        <v>25</v>
      </c>
      <c r="R355" s="17">
        <v>0</v>
      </c>
      <c r="S355" s="18">
        <f>IF(J355&lt;25,1,1+(J355-25)/J355)</f>
        <v>1.2424242424242424</v>
      </c>
      <c r="T355" s="16">
        <v>1</v>
      </c>
      <c r="U355" s="16">
        <f>O355*S355*T355</f>
        <v>39.757575757575758</v>
      </c>
      <c r="V355" s="16"/>
      <c r="W355" s="16"/>
      <c r="X355" s="18"/>
      <c r="Y355" s="16"/>
      <c r="Z355" s="18">
        <f>U355+V355+W355+X355+Y355</f>
        <v>39.757575757575758</v>
      </c>
    </row>
    <row r="356" spans="1:27" s="3" customFormat="1" outlineLevel="2">
      <c r="A356" s="21"/>
      <c r="B356" s="21"/>
      <c r="C356" s="21"/>
      <c r="D356" s="16" t="s">
        <v>1853</v>
      </c>
      <c r="E356" s="21"/>
      <c r="F356" s="21"/>
      <c r="G356" s="16" t="s">
        <v>581</v>
      </c>
      <c r="H356" s="34" t="s">
        <v>1568</v>
      </c>
      <c r="I356" s="34"/>
      <c r="J356" s="34">
        <v>5</v>
      </c>
      <c r="K356" s="21"/>
      <c r="L356" s="21"/>
      <c r="M356" s="21"/>
      <c r="N356" s="21"/>
      <c r="O356" s="21"/>
      <c r="P356" s="21"/>
      <c r="Q356" s="21"/>
      <c r="R356" s="21"/>
      <c r="S356" s="35"/>
      <c r="T356" s="17"/>
      <c r="U356" s="16"/>
      <c r="V356" s="17">
        <f>J356*14</f>
        <v>70</v>
      </c>
      <c r="W356" s="17"/>
      <c r="X356" s="23"/>
      <c r="Y356" s="17"/>
      <c r="Z356" s="18">
        <f>U356+V356+W356+X356+Y356</f>
        <v>70</v>
      </c>
    </row>
    <row r="357" spans="1:27" s="3" customFormat="1" outlineLevel="2">
      <c r="A357" s="21"/>
      <c r="B357" s="21"/>
      <c r="C357" s="21"/>
      <c r="D357" s="16" t="s">
        <v>1854</v>
      </c>
      <c r="E357" s="21"/>
      <c r="F357" s="21"/>
      <c r="G357" s="16" t="s">
        <v>581</v>
      </c>
      <c r="H357" s="21" t="s">
        <v>1568</v>
      </c>
      <c r="I357" s="21"/>
      <c r="J357" s="21">
        <v>10</v>
      </c>
      <c r="K357" s="21"/>
      <c r="L357" s="21"/>
      <c r="M357" s="21"/>
      <c r="N357" s="21"/>
      <c r="O357" s="21"/>
      <c r="P357" s="21"/>
      <c r="Q357" s="21"/>
      <c r="R357" s="21"/>
      <c r="S357" s="35"/>
      <c r="T357" s="17"/>
      <c r="U357" s="17"/>
      <c r="V357" s="17"/>
      <c r="W357" s="17"/>
      <c r="X357" s="23"/>
      <c r="Y357" s="17">
        <f>2*J357</f>
        <v>20</v>
      </c>
      <c r="Z357" s="18">
        <f>U357+V357+W357+X357+Y357</f>
        <v>20</v>
      </c>
      <c r="AA357" s="33"/>
    </row>
    <row r="358" spans="1:27" s="3" customFormat="1" outlineLevel="1">
      <c r="A358" s="21"/>
      <c r="B358" s="21"/>
      <c r="C358" s="21"/>
      <c r="D358" s="16"/>
      <c r="E358" s="21"/>
      <c r="F358" s="21"/>
      <c r="G358" s="42" t="s">
        <v>2355</v>
      </c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35"/>
      <c r="T358" s="17"/>
      <c r="U358" s="17"/>
      <c r="V358" s="17"/>
      <c r="W358" s="17"/>
      <c r="X358" s="23"/>
      <c r="Y358" s="17"/>
      <c r="Z358" s="18">
        <f>SUBTOTAL(9,Z353:Z357)</f>
        <v>236.42424242424244</v>
      </c>
      <c r="AA358" s="33"/>
    </row>
    <row r="359" spans="1:27" s="3" customFormat="1" ht="27" outlineLevel="2">
      <c r="A359" s="11"/>
      <c r="B359" s="11"/>
      <c r="C359" s="11" t="s">
        <v>1445</v>
      </c>
      <c r="D359" s="11" t="s">
        <v>1855</v>
      </c>
      <c r="E359" s="11"/>
      <c r="F359" s="11"/>
      <c r="G359" s="16" t="s">
        <v>1249</v>
      </c>
      <c r="H359" s="11" t="s">
        <v>1250</v>
      </c>
      <c r="I359" s="11"/>
      <c r="J359" s="11"/>
      <c r="K359" s="11"/>
      <c r="L359" s="11"/>
      <c r="M359" s="11"/>
      <c r="N359" s="11"/>
      <c r="O359" s="11"/>
      <c r="P359" s="11"/>
      <c r="Q359" s="11"/>
      <c r="R359" s="10"/>
      <c r="S359" s="11"/>
      <c r="T359" s="11"/>
      <c r="U359" s="11"/>
      <c r="V359" s="11"/>
      <c r="W359" s="11">
        <v>15</v>
      </c>
      <c r="X359" s="11"/>
      <c r="Y359" s="11"/>
      <c r="Z359" s="18">
        <f>U359+V359+W359+X359+Y359</f>
        <v>15</v>
      </c>
      <c r="AA359" s="33"/>
    </row>
    <row r="360" spans="1:27" s="3" customFormat="1" outlineLevel="2">
      <c r="A360" s="16" t="s">
        <v>521</v>
      </c>
      <c r="B360" s="16" t="s">
        <v>709</v>
      </c>
      <c r="C360" s="16" t="s">
        <v>710</v>
      </c>
      <c r="D360" s="16" t="s">
        <v>1810</v>
      </c>
      <c r="E360" s="16" t="s">
        <v>1807</v>
      </c>
      <c r="F360" s="16" t="s">
        <v>45</v>
      </c>
      <c r="G360" s="16" t="s">
        <v>1249</v>
      </c>
      <c r="H360" s="16" t="s">
        <v>1250</v>
      </c>
      <c r="I360" s="16" t="s">
        <v>54</v>
      </c>
      <c r="J360" s="16">
        <v>47</v>
      </c>
      <c r="K360" s="16" t="s">
        <v>961</v>
      </c>
      <c r="L360" s="16" t="s">
        <v>272</v>
      </c>
      <c r="M360" s="16" t="s">
        <v>906</v>
      </c>
      <c r="N360" s="16" t="s">
        <v>61</v>
      </c>
      <c r="O360" s="16" t="s">
        <v>61</v>
      </c>
      <c r="P360" s="16" t="s">
        <v>25</v>
      </c>
      <c r="Q360" s="16" t="s">
        <v>25</v>
      </c>
      <c r="R360" s="17">
        <v>0</v>
      </c>
      <c r="S360" s="18">
        <f>IF(J360&lt;25,1,1+(J360-25)/J360)</f>
        <v>1.4680851063829787</v>
      </c>
      <c r="T360" s="16">
        <v>1</v>
      </c>
      <c r="U360" s="16">
        <f>O360*S360*T360</f>
        <v>46.978723404255319</v>
      </c>
      <c r="V360" s="16"/>
      <c r="W360" s="16"/>
      <c r="X360" s="18"/>
      <c r="Y360" s="16"/>
      <c r="Z360" s="18">
        <f>U360+V360+W360+X360+Y360</f>
        <v>46.978723404255319</v>
      </c>
    </row>
    <row r="361" spans="1:27" s="3" customFormat="1" ht="27" outlineLevel="2">
      <c r="A361" s="11"/>
      <c r="B361" s="11"/>
      <c r="C361" s="11" t="s">
        <v>1856</v>
      </c>
      <c r="D361" s="11" t="s">
        <v>1696</v>
      </c>
      <c r="E361" s="11"/>
      <c r="F361" s="11"/>
      <c r="G361" s="16" t="s">
        <v>1249</v>
      </c>
      <c r="H361" s="11" t="s">
        <v>1857</v>
      </c>
      <c r="I361" s="11"/>
      <c r="J361" s="11"/>
      <c r="K361" s="11"/>
      <c r="L361" s="11"/>
      <c r="M361" s="11"/>
      <c r="N361" s="11"/>
      <c r="O361" s="11"/>
      <c r="P361" s="11"/>
      <c r="Q361" s="11"/>
      <c r="R361" s="10"/>
      <c r="S361" s="11"/>
      <c r="T361" s="11"/>
      <c r="U361" s="11"/>
      <c r="V361" s="11"/>
      <c r="W361" s="11">
        <v>15</v>
      </c>
      <c r="X361" s="11"/>
      <c r="Y361" s="11"/>
      <c r="Z361" s="18">
        <f>U361+V361+W361+X361+Y361</f>
        <v>15</v>
      </c>
      <c r="AA361" s="33"/>
    </row>
    <row r="362" spans="1:27" s="3" customFormat="1" outlineLevel="2">
      <c r="A362" s="16" t="s">
        <v>521</v>
      </c>
      <c r="B362" s="16" t="s">
        <v>897</v>
      </c>
      <c r="C362" s="16" t="s">
        <v>898</v>
      </c>
      <c r="D362" s="16" t="s">
        <v>1858</v>
      </c>
      <c r="E362" s="16" t="s">
        <v>1708</v>
      </c>
      <c r="F362" s="16" t="s">
        <v>1859</v>
      </c>
      <c r="G362" s="16" t="s">
        <v>1249</v>
      </c>
      <c r="H362" s="16" t="s">
        <v>1860</v>
      </c>
      <c r="I362" s="16"/>
      <c r="J362" s="16">
        <v>3</v>
      </c>
      <c r="K362" s="16"/>
      <c r="L362" s="16"/>
      <c r="M362" s="16"/>
      <c r="N362" s="16"/>
      <c r="O362" s="16"/>
      <c r="P362" s="16"/>
      <c r="Q362" s="16"/>
      <c r="R362" s="17"/>
      <c r="S362" s="18"/>
      <c r="T362" s="16"/>
      <c r="U362" s="16"/>
      <c r="V362" s="16"/>
      <c r="W362" s="16"/>
      <c r="X362" s="18">
        <f>0.3*14*J362</f>
        <v>12.600000000000001</v>
      </c>
      <c r="Y362" s="16"/>
      <c r="Z362" s="18">
        <f>U362+V362+W362+X362+Y362</f>
        <v>12.600000000000001</v>
      </c>
      <c r="AA362" s="37"/>
    </row>
    <row r="363" spans="1:27" s="3" customFormat="1" outlineLevel="2">
      <c r="A363" s="21"/>
      <c r="B363" s="21"/>
      <c r="C363" s="21"/>
      <c r="D363" s="16" t="s">
        <v>1705</v>
      </c>
      <c r="E363" s="21"/>
      <c r="F363" s="21"/>
      <c r="G363" s="16" t="s">
        <v>1249</v>
      </c>
      <c r="H363" s="34" t="s">
        <v>1494</v>
      </c>
      <c r="I363" s="34"/>
      <c r="J363" s="34">
        <v>3</v>
      </c>
      <c r="K363" s="21"/>
      <c r="L363" s="21"/>
      <c r="M363" s="21"/>
      <c r="N363" s="21"/>
      <c r="O363" s="21"/>
      <c r="P363" s="21"/>
      <c r="Q363" s="21"/>
      <c r="R363" s="21"/>
      <c r="S363" s="35"/>
      <c r="T363" s="17"/>
      <c r="U363" s="16"/>
      <c r="V363" s="17">
        <f>J363*14</f>
        <v>42</v>
      </c>
      <c r="W363" s="17"/>
      <c r="X363" s="23"/>
      <c r="Y363" s="17"/>
      <c r="Z363" s="18">
        <f>U363+V363+W363+X363+Y363</f>
        <v>42</v>
      </c>
    </row>
    <row r="364" spans="1:27" s="3" customFormat="1" outlineLevel="2">
      <c r="A364" s="21"/>
      <c r="B364" s="21"/>
      <c r="C364" s="21"/>
      <c r="D364" s="16" t="s">
        <v>1706</v>
      </c>
      <c r="E364" s="21"/>
      <c r="F364" s="21"/>
      <c r="G364" s="16" t="s">
        <v>1249</v>
      </c>
      <c r="H364" s="21" t="s">
        <v>1494</v>
      </c>
      <c r="I364" s="21"/>
      <c r="J364" s="21">
        <v>5</v>
      </c>
      <c r="K364" s="21"/>
      <c r="L364" s="21"/>
      <c r="M364" s="21"/>
      <c r="N364" s="21"/>
      <c r="O364" s="21"/>
      <c r="P364" s="21"/>
      <c r="Q364" s="21"/>
      <c r="R364" s="21"/>
      <c r="S364" s="35"/>
      <c r="T364" s="17"/>
      <c r="U364" s="17"/>
      <c r="V364" s="17"/>
      <c r="W364" s="17"/>
      <c r="X364" s="23"/>
      <c r="Y364" s="17">
        <f>2*J364</f>
        <v>10</v>
      </c>
      <c r="Z364" s="18">
        <f>U364+V364+W364+X364+Y364</f>
        <v>10</v>
      </c>
      <c r="AA364" s="33"/>
    </row>
    <row r="365" spans="1:27" s="3" customFormat="1" outlineLevel="1">
      <c r="A365" s="21"/>
      <c r="B365" s="21"/>
      <c r="C365" s="21"/>
      <c r="D365" s="16"/>
      <c r="E365" s="21"/>
      <c r="F365" s="21"/>
      <c r="G365" s="42" t="s">
        <v>2356</v>
      </c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35"/>
      <c r="T365" s="17"/>
      <c r="U365" s="17"/>
      <c r="V365" s="17"/>
      <c r="W365" s="17"/>
      <c r="X365" s="23"/>
      <c r="Y365" s="17"/>
      <c r="Z365" s="18">
        <f>SUBTOTAL(9,Z359:Z364)</f>
        <v>141.57872340425533</v>
      </c>
      <c r="AA365" s="33"/>
    </row>
    <row r="366" spans="1:27" s="3" customFormat="1" outlineLevel="2">
      <c r="A366" s="16" t="s">
        <v>13</v>
      </c>
      <c r="B366" s="16" t="s">
        <v>558</v>
      </c>
      <c r="C366" s="16" t="s">
        <v>559</v>
      </c>
      <c r="D366" s="16" t="s">
        <v>1861</v>
      </c>
      <c r="E366" s="16" t="s">
        <v>1708</v>
      </c>
      <c r="F366" s="16" t="s">
        <v>51</v>
      </c>
      <c r="G366" s="16" t="s">
        <v>560</v>
      </c>
      <c r="H366" s="16" t="s">
        <v>561</v>
      </c>
      <c r="I366" s="16" t="s">
        <v>19</v>
      </c>
      <c r="J366" s="16">
        <v>110</v>
      </c>
      <c r="K366" s="16"/>
      <c r="L366" s="16"/>
      <c r="M366" s="16" t="s">
        <v>159</v>
      </c>
      <c r="N366" s="16" t="s">
        <v>56</v>
      </c>
      <c r="O366" s="16" t="s">
        <v>562</v>
      </c>
      <c r="P366" s="16" t="s">
        <v>145</v>
      </c>
      <c r="Q366" s="16" t="s">
        <v>25</v>
      </c>
      <c r="R366" s="17">
        <f>P366+Q366</f>
        <v>14</v>
      </c>
      <c r="S366" s="18">
        <f>IF(J366/7&lt;25,1,1+(J366/7-25)/J366/7)</f>
        <v>1</v>
      </c>
      <c r="T366" s="16"/>
      <c r="U366" s="16"/>
      <c r="V366" s="16"/>
      <c r="W366" s="16"/>
      <c r="X366" s="18">
        <f>R366*S366*7</f>
        <v>98</v>
      </c>
      <c r="Y366" s="16"/>
      <c r="Z366" s="18">
        <f>U366+V366+W366+X366+Y366</f>
        <v>98</v>
      </c>
      <c r="AA366" s="2"/>
    </row>
    <row r="367" spans="1:27" s="3" customFormat="1" outlineLevel="2">
      <c r="A367" s="16" t="s">
        <v>521</v>
      </c>
      <c r="B367" s="16" t="s">
        <v>558</v>
      </c>
      <c r="C367" s="16" t="s">
        <v>1119</v>
      </c>
      <c r="D367" s="16" t="s">
        <v>1862</v>
      </c>
      <c r="E367" s="16" t="s">
        <v>1863</v>
      </c>
      <c r="F367" s="16" t="s">
        <v>51</v>
      </c>
      <c r="G367" s="16" t="s">
        <v>560</v>
      </c>
      <c r="H367" s="16" t="s">
        <v>561</v>
      </c>
      <c r="I367" s="16" t="s">
        <v>19</v>
      </c>
      <c r="J367" s="16">
        <v>41</v>
      </c>
      <c r="K367" s="16"/>
      <c r="L367" s="16"/>
      <c r="M367" s="16" t="s">
        <v>896</v>
      </c>
      <c r="N367" s="16" t="s">
        <v>56</v>
      </c>
      <c r="O367" s="16" t="s">
        <v>25</v>
      </c>
      <c r="P367" s="16" t="s">
        <v>56</v>
      </c>
      <c r="Q367" s="16" t="s">
        <v>25</v>
      </c>
      <c r="R367" s="17">
        <f>P367+Q367</f>
        <v>16</v>
      </c>
      <c r="S367" s="18">
        <v>1</v>
      </c>
      <c r="T367" s="16"/>
      <c r="U367" s="16"/>
      <c r="V367" s="16"/>
      <c r="W367" s="16"/>
      <c r="X367" s="18">
        <v>48</v>
      </c>
      <c r="Y367" s="16"/>
      <c r="Z367" s="18">
        <f>U367+V367+W367+X367+Y367</f>
        <v>48</v>
      </c>
      <c r="AA367" s="2"/>
    </row>
    <row r="368" spans="1:27" s="3" customFormat="1" outlineLevel="2">
      <c r="A368" s="21"/>
      <c r="B368" s="21"/>
      <c r="C368" s="21"/>
      <c r="D368" s="16" t="s">
        <v>1864</v>
      </c>
      <c r="E368" s="21"/>
      <c r="F368" s="21"/>
      <c r="G368" s="16" t="s">
        <v>560</v>
      </c>
      <c r="H368" s="34" t="s">
        <v>1542</v>
      </c>
      <c r="I368" s="34"/>
      <c r="J368" s="34">
        <v>5</v>
      </c>
      <c r="K368" s="21"/>
      <c r="L368" s="21"/>
      <c r="M368" s="21"/>
      <c r="N368" s="21"/>
      <c r="O368" s="21"/>
      <c r="P368" s="21"/>
      <c r="Q368" s="21"/>
      <c r="R368" s="21"/>
      <c r="S368" s="35"/>
      <c r="T368" s="17"/>
      <c r="U368" s="16"/>
      <c r="V368" s="17">
        <f>J368*14</f>
        <v>70</v>
      </c>
      <c r="W368" s="17"/>
      <c r="X368" s="23"/>
      <c r="Y368" s="17"/>
      <c r="Z368" s="18">
        <f>U368+V368+W368+X368+Y368</f>
        <v>70</v>
      </c>
    </row>
    <row r="369" spans="1:27" s="3" customFormat="1" outlineLevel="2">
      <c r="A369" s="21"/>
      <c r="B369" s="21"/>
      <c r="C369" s="21"/>
      <c r="D369" s="16" t="s">
        <v>1865</v>
      </c>
      <c r="E369" s="21"/>
      <c r="F369" s="21"/>
      <c r="G369" s="16" t="s">
        <v>560</v>
      </c>
      <c r="H369" s="21" t="s">
        <v>1542</v>
      </c>
      <c r="I369" s="21"/>
      <c r="J369" s="21">
        <v>9</v>
      </c>
      <c r="K369" s="21"/>
      <c r="L369" s="21"/>
      <c r="M369" s="21"/>
      <c r="N369" s="21"/>
      <c r="O369" s="21"/>
      <c r="P369" s="21"/>
      <c r="Q369" s="21"/>
      <c r="R369" s="21"/>
      <c r="S369" s="35"/>
      <c r="T369" s="17"/>
      <c r="U369" s="17"/>
      <c r="V369" s="17"/>
      <c r="W369" s="17"/>
      <c r="X369" s="23"/>
      <c r="Y369" s="17">
        <f>2*J369</f>
        <v>18</v>
      </c>
      <c r="Z369" s="18">
        <f>U369+V369+W369+X369+Y369</f>
        <v>18</v>
      </c>
      <c r="AA369" s="33"/>
    </row>
    <row r="370" spans="1:27" s="3" customFormat="1" outlineLevel="1">
      <c r="A370" s="21"/>
      <c r="B370" s="21"/>
      <c r="C370" s="21"/>
      <c r="D370" s="16"/>
      <c r="E370" s="21"/>
      <c r="F370" s="21"/>
      <c r="G370" s="42" t="s">
        <v>2357</v>
      </c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35"/>
      <c r="T370" s="17"/>
      <c r="U370" s="17"/>
      <c r="V370" s="17"/>
      <c r="W370" s="17"/>
      <c r="X370" s="23"/>
      <c r="Y370" s="17"/>
      <c r="Z370" s="18">
        <f>SUBTOTAL(9,Z366:Z369)</f>
        <v>234</v>
      </c>
      <c r="AA370" s="33"/>
    </row>
    <row r="371" spans="1:27" s="3" customFormat="1" outlineLevel="2">
      <c r="A371" s="16" t="s">
        <v>521</v>
      </c>
      <c r="B371" s="16" t="s">
        <v>967</v>
      </c>
      <c r="C371" s="16" t="s">
        <v>968</v>
      </c>
      <c r="D371" s="16" t="s">
        <v>1866</v>
      </c>
      <c r="E371" s="16" t="s">
        <v>1863</v>
      </c>
      <c r="F371" s="16" t="s">
        <v>45</v>
      </c>
      <c r="G371" s="16" t="s">
        <v>463</v>
      </c>
      <c r="H371" s="16" t="s">
        <v>464</v>
      </c>
      <c r="I371" s="16" t="s">
        <v>19</v>
      </c>
      <c r="J371" s="16">
        <v>72</v>
      </c>
      <c r="K371" s="16" t="s">
        <v>969</v>
      </c>
      <c r="L371" s="16" t="s">
        <v>158</v>
      </c>
      <c r="M371" s="16" t="s">
        <v>905</v>
      </c>
      <c r="N371" s="16" t="s">
        <v>61</v>
      </c>
      <c r="O371" s="16" t="s">
        <v>61</v>
      </c>
      <c r="P371" s="16" t="s">
        <v>25</v>
      </c>
      <c r="Q371" s="16" t="s">
        <v>25</v>
      </c>
      <c r="R371" s="17">
        <v>0</v>
      </c>
      <c r="S371" s="18">
        <f>IF(J371&lt;25,1,1+(J371-25)/J371)</f>
        <v>1.6527777777777777</v>
      </c>
      <c r="T371" s="16">
        <v>1</v>
      </c>
      <c r="U371" s="16">
        <f>O371*S371*T371</f>
        <v>52.888888888888886</v>
      </c>
      <c r="V371" s="16"/>
      <c r="W371" s="16"/>
      <c r="X371" s="18"/>
      <c r="Y371" s="16"/>
      <c r="Z371" s="18">
        <f>U371+V371+W371+X371+Y371</f>
        <v>52.888888888888886</v>
      </c>
    </row>
    <row r="372" spans="1:27" s="3" customFormat="1" outlineLevel="2">
      <c r="A372" s="16" t="s">
        <v>521</v>
      </c>
      <c r="B372" s="16" t="s">
        <v>973</v>
      </c>
      <c r="C372" s="16" t="s">
        <v>974</v>
      </c>
      <c r="D372" s="16" t="s">
        <v>1867</v>
      </c>
      <c r="E372" s="16" t="s">
        <v>1868</v>
      </c>
      <c r="F372" s="16" t="s">
        <v>51</v>
      </c>
      <c r="G372" s="16" t="s">
        <v>463</v>
      </c>
      <c r="H372" s="16" t="s">
        <v>464</v>
      </c>
      <c r="I372" s="16" t="s">
        <v>19</v>
      </c>
      <c r="J372" s="16">
        <v>67</v>
      </c>
      <c r="K372" s="16"/>
      <c r="L372" s="16"/>
      <c r="M372" s="16" t="s">
        <v>905</v>
      </c>
      <c r="N372" s="16" t="s">
        <v>56</v>
      </c>
      <c r="O372" s="16" t="s">
        <v>25</v>
      </c>
      <c r="P372" s="16" t="s">
        <v>56</v>
      </c>
      <c r="Q372" s="16" t="s">
        <v>25</v>
      </c>
      <c r="R372" s="17">
        <f>P372+Q372</f>
        <v>16</v>
      </c>
      <c r="S372" s="18">
        <f>IF(J372/2&lt;25,1,1+(J372/2-25)/J372/2)</f>
        <v>1.0634328358208955</v>
      </c>
      <c r="T372" s="16"/>
      <c r="U372" s="16"/>
      <c r="V372" s="16"/>
      <c r="W372" s="16"/>
      <c r="X372" s="18">
        <f>R372*S372*2</f>
        <v>34.029850746268657</v>
      </c>
      <c r="Y372" s="16"/>
      <c r="Z372" s="18">
        <f>U372+V372+W372+X372+Y372</f>
        <v>34.029850746268657</v>
      </c>
      <c r="AA372" s="2"/>
    </row>
    <row r="373" spans="1:27" s="3" customFormat="1" outlineLevel="2">
      <c r="A373" s="16" t="s">
        <v>13</v>
      </c>
      <c r="B373" s="16" t="s">
        <v>461</v>
      </c>
      <c r="C373" s="16" t="s">
        <v>462</v>
      </c>
      <c r="D373" s="16" t="s">
        <v>1869</v>
      </c>
      <c r="E373" s="16" t="s">
        <v>1870</v>
      </c>
      <c r="F373" s="16" t="s">
        <v>16</v>
      </c>
      <c r="G373" s="16" t="s">
        <v>463</v>
      </c>
      <c r="H373" s="16" t="s">
        <v>464</v>
      </c>
      <c r="I373" s="16" t="s">
        <v>19</v>
      </c>
      <c r="J373" s="16">
        <v>53</v>
      </c>
      <c r="K373" s="16" t="s">
        <v>231</v>
      </c>
      <c r="L373" s="16" t="s">
        <v>465</v>
      </c>
      <c r="M373" s="16" t="s">
        <v>173</v>
      </c>
      <c r="N373" s="16" t="s">
        <v>22</v>
      </c>
      <c r="O373" s="16" t="s">
        <v>233</v>
      </c>
      <c r="P373" s="16" t="s">
        <v>234</v>
      </c>
      <c r="Q373" s="16" t="s">
        <v>25</v>
      </c>
      <c r="R373" s="17">
        <v>6</v>
      </c>
      <c r="S373" s="18">
        <f>IF(J373&lt;25,1,1+(J373-25)/J373)</f>
        <v>1.5283018867924527</v>
      </c>
      <c r="T373" s="16">
        <v>1</v>
      </c>
      <c r="U373" s="16">
        <f>O373*S373*T373</f>
        <v>64.188679245283012</v>
      </c>
      <c r="V373" s="16"/>
      <c r="W373" s="16"/>
      <c r="X373" s="18">
        <f>R373*S373</f>
        <v>9.1698113207547163</v>
      </c>
      <c r="Y373" s="16"/>
      <c r="Z373" s="18">
        <f>U373+V373+W373+X373+Y373</f>
        <v>73.35849056603773</v>
      </c>
    </row>
    <row r="374" spans="1:27" s="3" customFormat="1" outlineLevel="2">
      <c r="A374" s="21"/>
      <c r="B374" s="21"/>
      <c r="C374" s="21"/>
      <c r="D374" s="16" t="s">
        <v>1871</v>
      </c>
      <c r="E374" s="21"/>
      <c r="F374" s="21"/>
      <c r="G374" s="16" t="s">
        <v>463</v>
      </c>
      <c r="H374" s="34" t="s">
        <v>1569</v>
      </c>
      <c r="I374" s="34"/>
      <c r="J374" s="34">
        <v>3</v>
      </c>
      <c r="K374" s="21"/>
      <c r="L374" s="21"/>
      <c r="M374" s="21"/>
      <c r="N374" s="21"/>
      <c r="O374" s="21"/>
      <c r="P374" s="21"/>
      <c r="Q374" s="21"/>
      <c r="R374" s="21"/>
      <c r="S374" s="35"/>
      <c r="T374" s="17"/>
      <c r="U374" s="16"/>
      <c r="V374" s="17">
        <f>J374*14</f>
        <v>42</v>
      </c>
      <c r="W374" s="17"/>
      <c r="X374" s="23"/>
      <c r="Y374" s="17"/>
      <c r="Z374" s="18">
        <f>U374+V374+W374+X374+Y374</f>
        <v>42</v>
      </c>
    </row>
    <row r="375" spans="1:27" s="3" customFormat="1" outlineLevel="2">
      <c r="A375" s="21"/>
      <c r="B375" s="21"/>
      <c r="C375" s="21"/>
      <c r="D375" s="16" t="s">
        <v>1872</v>
      </c>
      <c r="E375" s="21"/>
      <c r="F375" s="21"/>
      <c r="G375" s="16" t="s">
        <v>463</v>
      </c>
      <c r="H375" s="21" t="s">
        <v>1569</v>
      </c>
      <c r="I375" s="21"/>
      <c r="J375" s="21">
        <v>10</v>
      </c>
      <c r="K375" s="21"/>
      <c r="L375" s="21"/>
      <c r="M375" s="21"/>
      <c r="N375" s="21"/>
      <c r="O375" s="21"/>
      <c r="P375" s="21"/>
      <c r="Q375" s="21"/>
      <c r="R375" s="21"/>
      <c r="S375" s="35"/>
      <c r="T375" s="17"/>
      <c r="U375" s="17"/>
      <c r="V375" s="17"/>
      <c r="W375" s="17"/>
      <c r="X375" s="23"/>
      <c r="Y375" s="17">
        <f>2*J375</f>
        <v>20</v>
      </c>
      <c r="Z375" s="18">
        <f>U375+V375+W375+X375+Y375</f>
        <v>20</v>
      </c>
      <c r="AA375" s="33"/>
    </row>
    <row r="376" spans="1:27" s="3" customFormat="1" outlineLevel="1">
      <c r="A376" s="21"/>
      <c r="B376" s="21"/>
      <c r="C376" s="21"/>
      <c r="D376" s="16"/>
      <c r="E376" s="21"/>
      <c r="F376" s="21"/>
      <c r="G376" s="42" t="s">
        <v>2358</v>
      </c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35"/>
      <c r="T376" s="17"/>
      <c r="U376" s="17"/>
      <c r="V376" s="17"/>
      <c r="W376" s="17"/>
      <c r="X376" s="23"/>
      <c r="Y376" s="17"/>
      <c r="Z376" s="18">
        <f>SUBTOTAL(9,Z371:Z375)</f>
        <v>222.27723020119527</v>
      </c>
      <c r="AA376" s="33"/>
    </row>
    <row r="377" spans="1:27" s="3" customFormat="1" outlineLevel="2">
      <c r="A377" s="16" t="s">
        <v>13</v>
      </c>
      <c r="B377" s="16" t="s">
        <v>122</v>
      </c>
      <c r="C377" s="16" t="s">
        <v>123</v>
      </c>
      <c r="D377" s="16" t="s">
        <v>1873</v>
      </c>
      <c r="E377" s="16" t="s">
        <v>1870</v>
      </c>
      <c r="F377" s="16" t="s">
        <v>45</v>
      </c>
      <c r="G377" s="16" t="s">
        <v>124</v>
      </c>
      <c r="H377" s="16" t="s">
        <v>125</v>
      </c>
      <c r="I377" s="16" t="s">
        <v>102</v>
      </c>
      <c r="J377" s="16">
        <v>69</v>
      </c>
      <c r="K377" s="16" t="s">
        <v>126</v>
      </c>
      <c r="L377" s="16" t="s">
        <v>127</v>
      </c>
      <c r="M377" s="16" t="s">
        <v>20</v>
      </c>
      <c r="N377" s="16" t="s">
        <v>61</v>
      </c>
      <c r="O377" s="16" t="s">
        <v>56</v>
      </c>
      <c r="P377" s="16" t="s">
        <v>25</v>
      </c>
      <c r="Q377" s="16" t="s">
        <v>56</v>
      </c>
      <c r="R377" s="17">
        <v>16</v>
      </c>
      <c r="S377" s="18">
        <f>IF(J377&lt;25,1,1+(J377-25)/J377)</f>
        <v>1.6376811594202898</v>
      </c>
      <c r="T377" s="16">
        <v>1</v>
      </c>
      <c r="U377" s="16">
        <f>O377*S377*T377</f>
        <v>26.202898550724637</v>
      </c>
      <c r="V377" s="16"/>
      <c r="W377" s="16"/>
      <c r="X377" s="18">
        <f>R377*S377</f>
        <v>26.202898550724637</v>
      </c>
      <c r="Y377" s="16"/>
      <c r="Z377" s="18">
        <f>U377+V377+W377+X377+Y377</f>
        <v>52.405797101449274</v>
      </c>
    </row>
    <row r="378" spans="1:27" s="3" customFormat="1" outlineLevel="2">
      <c r="A378" s="16" t="s">
        <v>521</v>
      </c>
      <c r="B378" s="16" t="s">
        <v>897</v>
      </c>
      <c r="C378" s="16" t="s">
        <v>898</v>
      </c>
      <c r="D378" s="16" t="s">
        <v>1874</v>
      </c>
      <c r="E378" s="16" t="s">
        <v>1760</v>
      </c>
      <c r="F378" s="16" t="s">
        <v>1875</v>
      </c>
      <c r="G378" s="16" t="s">
        <v>124</v>
      </c>
      <c r="H378" s="16" t="s">
        <v>1876</v>
      </c>
      <c r="I378" s="16"/>
      <c r="J378" s="16">
        <v>4</v>
      </c>
      <c r="K378" s="16"/>
      <c r="L378" s="16"/>
      <c r="M378" s="16"/>
      <c r="N378" s="16"/>
      <c r="O378" s="16"/>
      <c r="P378" s="16"/>
      <c r="Q378" s="16"/>
      <c r="R378" s="17"/>
      <c r="S378" s="18"/>
      <c r="T378" s="16"/>
      <c r="U378" s="16"/>
      <c r="V378" s="16"/>
      <c r="W378" s="16"/>
      <c r="X378" s="18">
        <f>0.3*14*J378</f>
        <v>16.8</v>
      </c>
      <c r="Y378" s="16"/>
      <c r="Z378" s="18">
        <f>U378+V378+W378+X378+Y378</f>
        <v>16.8</v>
      </c>
      <c r="AA378" s="37"/>
    </row>
    <row r="379" spans="1:27" s="3" customFormat="1" outlineLevel="2">
      <c r="A379" s="21"/>
      <c r="B379" s="21"/>
      <c r="C379" s="21"/>
      <c r="D379" s="16" t="s">
        <v>1762</v>
      </c>
      <c r="E379" s="21"/>
      <c r="F379" s="21"/>
      <c r="G379" s="16" t="s">
        <v>124</v>
      </c>
      <c r="H379" s="34" t="s">
        <v>1495</v>
      </c>
      <c r="I379" s="34"/>
      <c r="J379" s="34">
        <v>4</v>
      </c>
      <c r="K379" s="21"/>
      <c r="L379" s="21"/>
      <c r="M379" s="21"/>
      <c r="N379" s="21"/>
      <c r="O379" s="21"/>
      <c r="P379" s="21"/>
      <c r="Q379" s="21"/>
      <c r="R379" s="21"/>
      <c r="S379" s="35"/>
      <c r="T379" s="17"/>
      <c r="U379" s="16"/>
      <c r="V379" s="17">
        <f>J379*14</f>
        <v>56</v>
      </c>
      <c r="W379" s="17"/>
      <c r="X379" s="23"/>
      <c r="Y379" s="17"/>
      <c r="Z379" s="18">
        <f>U379+V379+W379+X379+Y379</f>
        <v>56</v>
      </c>
    </row>
    <row r="380" spans="1:27" s="3" customFormat="1" outlineLevel="2">
      <c r="A380" s="21"/>
      <c r="B380" s="21"/>
      <c r="C380" s="21"/>
      <c r="D380" s="16" t="s">
        <v>1763</v>
      </c>
      <c r="E380" s="21"/>
      <c r="F380" s="21"/>
      <c r="G380" s="16" t="s">
        <v>124</v>
      </c>
      <c r="H380" s="21" t="s">
        <v>1495</v>
      </c>
      <c r="I380" s="21"/>
      <c r="J380" s="21">
        <v>5</v>
      </c>
      <c r="K380" s="21"/>
      <c r="L380" s="21"/>
      <c r="M380" s="21"/>
      <c r="N380" s="21"/>
      <c r="O380" s="21"/>
      <c r="P380" s="21"/>
      <c r="Q380" s="21"/>
      <c r="R380" s="21"/>
      <c r="S380" s="35"/>
      <c r="T380" s="17"/>
      <c r="U380" s="17"/>
      <c r="V380" s="17"/>
      <c r="W380" s="17"/>
      <c r="X380" s="23"/>
      <c r="Y380" s="17">
        <f>2*J380</f>
        <v>10</v>
      </c>
      <c r="Z380" s="18">
        <f>U380+V380+W380+X380+Y380</f>
        <v>10</v>
      </c>
      <c r="AA380" s="33"/>
    </row>
    <row r="381" spans="1:27" s="3" customFormat="1" outlineLevel="1">
      <c r="A381" s="21"/>
      <c r="B381" s="21"/>
      <c r="C381" s="21"/>
      <c r="D381" s="16"/>
      <c r="E381" s="21"/>
      <c r="F381" s="21"/>
      <c r="G381" s="42" t="s">
        <v>2359</v>
      </c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35"/>
      <c r="T381" s="17"/>
      <c r="U381" s="17"/>
      <c r="V381" s="17"/>
      <c r="W381" s="17"/>
      <c r="X381" s="23"/>
      <c r="Y381" s="17"/>
      <c r="Z381" s="18">
        <f>SUBTOTAL(9,Z377:Z380)</f>
        <v>135.20579710144926</v>
      </c>
      <c r="AA381" s="33"/>
    </row>
    <row r="382" spans="1:27" s="3" customFormat="1" outlineLevel="2">
      <c r="A382" s="16" t="s">
        <v>42</v>
      </c>
      <c r="B382" s="16" t="s">
        <v>403</v>
      </c>
      <c r="C382" s="16" t="s">
        <v>399</v>
      </c>
      <c r="D382" s="16" t="s">
        <v>1759</v>
      </c>
      <c r="E382" s="16" t="s">
        <v>1760</v>
      </c>
      <c r="F382" s="16" t="s">
        <v>16</v>
      </c>
      <c r="G382" s="16" t="s">
        <v>408</v>
      </c>
      <c r="H382" s="16" t="s">
        <v>409</v>
      </c>
      <c r="I382" s="16" t="s">
        <v>19</v>
      </c>
      <c r="J382" s="16">
        <v>78</v>
      </c>
      <c r="K382" s="16" t="s">
        <v>410</v>
      </c>
      <c r="L382" s="16" t="s">
        <v>411</v>
      </c>
      <c r="M382" s="16" t="s">
        <v>412</v>
      </c>
      <c r="N382" s="16" t="s">
        <v>22</v>
      </c>
      <c r="O382" s="16" t="s">
        <v>22</v>
      </c>
      <c r="P382" s="16" t="s">
        <v>25</v>
      </c>
      <c r="Q382" s="16" t="s">
        <v>25</v>
      </c>
      <c r="R382" s="17">
        <v>0</v>
      </c>
      <c r="S382" s="18">
        <f>IF(J382&lt;25,1,1+(J382-25)/J382)</f>
        <v>1.6794871794871795</v>
      </c>
      <c r="T382" s="16">
        <v>1</v>
      </c>
      <c r="U382" s="16">
        <f>O382*S382*T382</f>
        <v>80.615384615384613</v>
      </c>
      <c r="V382" s="16"/>
      <c r="W382" s="16"/>
      <c r="X382" s="18"/>
      <c r="Y382" s="16"/>
      <c r="Z382" s="18">
        <f>U382+V382+W382+X382+Y382</f>
        <v>80.615384615384613</v>
      </c>
    </row>
    <row r="383" spans="1:27" s="3" customFormat="1" outlineLevel="2">
      <c r="A383" s="16" t="s">
        <v>42</v>
      </c>
      <c r="B383" s="16" t="s">
        <v>419</v>
      </c>
      <c r="C383" s="16" t="s">
        <v>420</v>
      </c>
      <c r="D383" s="16" t="s">
        <v>1666</v>
      </c>
      <c r="E383" s="16" t="s">
        <v>1648</v>
      </c>
      <c r="F383" s="16" t="s">
        <v>33</v>
      </c>
      <c r="G383" s="16" t="s">
        <v>408</v>
      </c>
      <c r="H383" s="16" t="s">
        <v>409</v>
      </c>
      <c r="I383" s="16" t="s">
        <v>19</v>
      </c>
      <c r="J383" s="16">
        <v>96</v>
      </c>
      <c r="K383" s="16" t="s">
        <v>309</v>
      </c>
      <c r="L383" s="16" t="s">
        <v>432</v>
      </c>
      <c r="M383" s="16" t="s">
        <v>433</v>
      </c>
      <c r="N383" s="16" t="s">
        <v>39</v>
      </c>
      <c r="O383" s="16" t="s">
        <v>39</v>
      </c>
      <c r="P383" s="16" t="s">
        <v>25</v>
      </c>
      <c r="Q383" s="16" t="s">
        <v>25</v>
      </c>
      <c r="R383" s="17">
        <v>0</v>
      </c>
      <c r="S383" s="18">
        <f>IF(J383&lt;25,1,1+(J383-25)/J383)</f>
        <v>1.7395833333333335</v>
      </c>
      <c r="T383" s="16">
        <v>1</v>
      </c>
      <c r="U383" s="16">
        <f>O383*S383*T383</f>
        <v>111.33333333333334</v>
      </c>
      <c r="V383" s="16"/>
      <c r="W383" s="16"/>
      <c r="X383" s="18"/>
      <c r="Y383" s="16"/>
      <c r="Z383" s="18">
        <f>U383+V383+W383+X383+Y383</f>
        <v>111.33333333333334</v>
      </c>
    </row>
    <row r="384" spans="1:27" s="3" customFormat="1" outlineLevel="2">
      <c r="A384" s="16" t="s">
        <v>42</v>
      </c>
      <c r="B384" s="16" t="s">
        <v>419</v>
      </c>
      <c r="C384" s="16" t="s">
        <v>420</v>
      </c>
      <c r="D384" s="16" t="s">
        <v>1666</v>
      </c>
      <c r="E384" s="16" t="s">
        <v>1648</v>
      </c>
      <c r="F384" s="16" t="s">
        <v>33</v>
      </c>
      <c r="G384" s="16" t="s">
        <v>408</v>
      </c>
      <c r="H384" s="16" t="s">
        <v>409</v>
      </c>
      <c r="I384" s="16" t="s">
        <v>19</v>
      </c>
      <c r="J384" s="16">
        <v>106</v>
      </c>
      <c r="K384" s="16" t="s">
        <v>424</v>
      </c>
      <c r="L384" s="16" t="s">
        <v>430</v>
      </c>
      <c r="M384" s="16" t="s">
        <v>431</v>
      </c>
      <c r="N384" s="16" t="s">
        <v>39</v>
      </c>
      <c r="O384" s="16" t="s">
        <v>39</v>
      </c>
      <c r="P384" s="16" t="s">
        <v>25</v>
      </c>
      <c r="Q384" s="16" t="s">
        <v>25</v>
      </c>
      <c r="R384" s="17">
        <v>0</v>
      </c>
      <c r="S384" s="18">
        <f>IF(J384&lt;25,1,1+(J384-25)/J384)</f>
        <v>1.7641509433962264</v>
      </c>
      <c r="T384" s="16">
        <v>1</v>
      </c>
      <c r="U384" s="16">
        <f>O384*S384*T384</f>
        <v>112.90566037735849</v>
      </c>
      <c r="V384" s="16"/>
      <c r="W384" s="16"/>
      <c r="X384" s="18"/>
      <c r="Y384" s="16"/>
      <c r="Z384" s="18">
        <f>U384+V384+W384+X384+Y384</f>
        <v>112.90566037735849</v>
      </c>
    </row>
    <row r="385" spans="1:27" s="3" customFormat="1" outlineLevel="2">
      <c r="A385" s="16" t="s">
        <v>42</v>
      </c>
      <c r="B385" s="16" t="s">
        <v>489</v>
      </c>
      <c r="C385" s="16" t="s">
        <v>490</v>
      </c>
      <c r="D385" s="16" t="s">
        <v>1666</v>
      </c>
      <c r="E385" s="16" t="s">
        <v>1667</v>
      </c>
      <c r="F385" s="16" t="s">
        <v>33</v>
      </c>
      <c r="G385" s="16" t="s">
        <v>408</v>
      </c>
      <c r="H385" s="16" t="s">
        <v>409</v>
      </c>
      <c r="I385" s="16" t="s">
        <v>19</v>
      </c>
      <c r="J385" s="16">
        <v>89</v>
      </c>
      <c r="K385" s="16" t="s">
        <v>1083</v>
      </c>
      <c r="L385" s="16" t="s">
        <v>1084</v>
      </c>
      <c r="M385" s="16" t="s">
        <v>338</v>
      </c>
      <c r="N385" s="16" t="s">
        <v>39</v>
      </c>
      <c r="O385" s="16" t="s">
        <v>39</v>
      </c>
      <c r="P385" s="16" t="s">
        <v>25</v>
      </c>
      <c r="Q385" s="16" t="s">
        <v>25</v>
      </c>
      <c r="R385" s="17">
        <v>0</v>
      </c>
      <c r="S385" s="18">
        <f>IF(J385&lt;25,1,1+(J385-25)/J385)</f>
        <v>1.7191011235955056</v>
      </c>
      <c r="T385" s="16">
        <v>1</v>
      </c>
      <c r="U385" s="16">
        <f>O385*S385*T385</f>
        <v>110.02247191011236</v>
      </c>
      <c r="V385" s="16"/>
      <c r="W385" s="16"/>
      <c r="X385" s="18"/>
      <c r="Y385" s="16"/>
      <c r="Z385" s="18">
        <f>U385+V385+W385+X385+Y385</f>
        <v>110.02247191011236</v>
      </c>
    </row>
    <row r="386" spans="1:27" s="3" customFormat="1" outlineLevel="2">
      <c r="A386" s="16" t="s">
        <v>42</v>
      </c>
      <c r="B386" s="16" t="s">
        <v>489</v>
      </c>
      <c r="C386" s="16" t="s">
        <v>490</v>
      </c>
      <c r="D386" s="16" t="s">
        <v>1666</v>
      </c>
      <c r="E386" s="16" t="s">
        <v>1667</v>
      </c>
      <c r="F386" s="16" t="s">
        <v>33</v>
      </c>
      <c r="G386" s="16" t="s">
        <v>408</v>
      </c>
      <c r="H386" s="16" t="s">
        <v>409</v>
      </c>
      <c r="I386" s="16" t="s">
        <v>19</v>
      </c>
      <c r="J386" s="16">
        <v>90</v>
      </c>
      <c r="K386" s="16" t="s">
        <v>1080</v>
      </c>
      <c r="L386" s="16" t="s">
        <v>1086</v>
      </c>
      <c r="M386" s="16" t="s">
        <v>333</v>
      </c>
      <c r="N386" s="16" t="s">
        <v>39</v>
      </c>
      <c r="O386" s="16" t="s">
        <v>39</v>
      </c>
      <c r="P386" s="16" t="s">
        <v>25</v>
      </c>
      <c r="Q386" s="16" t="s">
        <v>25</v>
      </c>
      <c r="R386" s="17">
        <v>0</v>
      </c>
      <c r="S386" s="18">
        <f>IF(J386&lt;25,1,1+(J386-25)/J386)</f>
        <v>1.7222222222222223</v>
      </c>
      <c r="T386" s="16">
        <v>1</v>
      </c>
      <c r="U386" s="16">
        <f>O386*S386*T386</f>
        <v>110.22222222222223</v>
      </c>
      <c r="V386" s="16"/>
      <c r="W386" s="16"/>
      <c r="X386" s="18"/>
      <c r="Y386" s="16"/>
      <c r="Z386" s="18">
        <f>U386+V386+W386+X386+Y386</f>
        <v>110.22222222222223</v>
      </c>
    </row>
    <row r="387" spans="1:27" s="3" customFormat="1" outlineLevel="2">
      <c r="A387" s="16" t="s">
        <v>13</v>
      </c>
      <c r="B387" s="16" t="s">
        <v>1231</v>
      </c>
      <c r="C387" s="16" t="s">
        <v>675</v>
      </c>
      <c r="D387" s="16" t="s">
        <v>1666</v>
      </c>
      <c r="E387" s="16" t="s">
        <v>1667</v>
      </c>
      <c r="F387" s="16" t="s">
        <v>16</v>
      </c>
      <c r="G387" s="16" t="s">
        <v>408</v>
      </c>
      <c r="H387" s="16" t="s">
        <v>409</v>
      </c>
      <c r="I387" s="16" t="s">
        <v>19</v>
      </c>
      <c r="J387" s="16">
        <v>74</v>
      </c>
      <c r="K387" s="16" t="s">
        <v>1064</v>
      </c>
      <c r="L387" s="16" t="s">
        <v>1232</v>
      </c>
      <c r="M387" s="16" t="s">
        <v>1233</v>
      </c>
      <c r="N387" s="16" t="s">
        <v>22</v>
      </c>
      <c r="O387" s="16" t="s">
        <v>22</v>
      </c>
      <c r="P387" s="16" t="s">
        <v>25</v>
      </c>
      <c r="Q387" s="16" t="s">
        <v>25</v>
      </c>
      <c r="R387" s="17">
        <v>0</v>
      </c>
      <c r="S387" s="18">
        <f>IF(J387&lt;25,1,1+(J387-25)/J387)</f>
        <v>1.6621621621621623</v>
      </c>
      <c r="T387" s="16">
        <v>1</v>
      </c>
      <c r="U387" s="16">
        <f>O387*S387*T387</f>
        <v>79.78378378378379</v>
      </c>
      <c r="V387" s="16"/>
      <c r="W387" s="16"/>
      <c r="X387" s="18"/>
      <c r="Y387" s="16"/>
      <c r="Z387" s="18">
        <f>U387+V387+W387+X387+Y387</f>
        <v>79.78378378378379</v>
      </c>
    </row>
    <row r="388" spans="1:27" s="3" customFormat="1" outlineLevel="2">
      <c r="A388" s="21"/>
      <c r="B388" s="21"/>
      <c r="C388" s="21"/>
      <c r="D388" s="16" t="s">
        <v>1877</v>
      </c>
      <c r="E388" s="21"/>
      <c r="F388" s="21"/>
      <c r="G388" s="16" t="s">
        <v>408</v>
      </c>
      <c r="H388" s="21" t="s">
        <v>1601</v>
      </c>
      <c r="I388" s="21"/>
      <c r="J388" s="21">
        <v>11</v>
      </c>
      <c r="K388" s="21"/>
      <c r="L388" s="21"/>
      <c r="M388" s="21"/>
      <c r="N388" s="21"/>
      <c r="O388" s="21"/>
      <c r="P388" s="21"/>
      <c r="Q388" s="21"/>
      <c r="R388" s="21"/>
      <c r="S388" s="35"/>
      <c r="T388" s="17"/>
      <c r="U388" s="17"/>
      <c r="V388" s="17"/>
      <c r="W388" s="17"/>
      <c r="X388" s="23"/>
      <c r="Y388" s="17">
        <f>2*J388</f>
        <v>22</v>
      </c>
      <c r="Z388" s="18">
        <f>U388+V388+W388+X388+Y388</f>
        <v>22</v>
      </c>
      <c r="AA388" s="33"/>
    </row>
    <row r="389" spans="1:27" s="3" customFormat="1" outlineLevel="1">
      <c r="A389" s="21"/>
      <c r="B389" s="21"/>
      <c r="C389" s="21"/>
      <c r="D389" s="16"/>
      <c r="E389" s="21"/>
      <c r="F389" s="21"/>
      <c r="G389" s="42" t="s">
        <v>2360</v>
      </c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35"/>
      <c r="T389" s="17"/>
      <c r="U389" s="17"/>
      <c r="V389" s="17"/>
      <c r="W389" s="17"/>
      <c r="X389" s="23"/>
      <c r="Y389" s="17"/>
      <c r="Z389" s="18">
        <f>SUBTOTAL(9,Z382:Z388)</f>
        <v>626.88285624219475</v>
      </c>
      <c r="AA389" s="33"/>
    </row>
    <row r="390" spans="1:27" s="3" customFormat="1" outlineLevel="2">
      <c r="A390" s="16" t="s">
        <v>521</v>
      </c>
      <c r="B390" s="16" t="s">
        <v>1381</v>
      </c>
      <c r="C390" s="16" t="s">
        <v>1382</v>
      </c>
      <c r="D390" s="16" t="s">
        <v>1651</v>
      </c>
      <c r="E390" s="16" t="s">
        <v>1652</v>
      </c>
      <c r="F390" s="16" t="s">
        <v>16</v>
      </c>
      <c r="G390" s="16" t="s">
        <v>889</v>
      </c>
      <c r="H390" s="16" t="s">
        <v>890</v>
      </c>
      <c r="I390" s="16" t="s">
        <v>54</v>
      </c>
      <c r="J390" s="16">
        <v>38</v>
      </c>
      <c r="K390" s="16" t="s">
        <v>1014</v>
      </c>
      <c r="L390" s="16" t="s">
        <v>152</v>
      </c>
      <c r="M390" s="16" t="s">
        <v>904</v>
      </c>
      <c r="N390" s="16" t="s">
        <v>22</v>
      </c>
      <c r="O390" s="16" t="s">
        <v>40</v>
      </c>
      <c r="P390" s="16" t="s">
        <v>132</v>
      </c>
      <c r="Q390" s="16" t="s">
        <v>25</v>
      </c>
      <c r="R390" s="17">
        <v>8</v>
      </c>
      <c r="S390" s="18">
        <f>IF(J390&lt;25,1,1+(J390-25)/J390)</f>
        <v>1.3421052631578947</v>
      </c>
      <c r="T390" s="16">
        <v>1</v>
      </c>
      <c r="U390" s="16">
        <f>O390*S390*T390</f>
        <v>53.684210526315788</v>
      </c>
      <c r="V390" s="16"/>
      <c r="W390" s="16"/>
      <c r="X390" s="18">
        <f>R390*S390</f>
        <v>10.736842105263158</v>
      </c>
      <c r="Y390" s="16"/>
      <c r="Z390" s="18">
        <f>U390+V390+W390+X390+Y390</f>
        <v>64.421052631578945</v>
      </c>
    </row>
    <row r="391" spans="1:27" s="3" customFormat="1" outlineLevel="2">
      <c r="A391" s="16" t="s">
        <v>521</v>
      </c>
      <c r="B391" s="16" t="s">
        <v>1383</v>
      </c>
      <c r="C391" s="16" t="s">
        <v>1384</v>
      </c>
      <c r="D391" s="16" t="s">
        <v>1657</v>
      </c>
      <c r="E391" s="16" t="s">
        <v>1658</v>
      </c>
      <c r="F391" s="16" t="s">
        <v>99</v>
      </c>
      <c r="G391" s="16" t="s">
        <v>889</v>
      </c>
      <c r="H391" s="16" t="s">
        <v>890</v>
      </c>
      <c r="I391" s="16" t="s">
        <v>54</v>
      </c>
      <c r="J391" s="16">
        <v>38</v>
      </c>
      <c r="K391" s="16" t="s">
        <v>1385</v>
      </c>
      <c r="L391" s="16" t="s">
        <v>526</v>
      </c>
      <c r="M391" s="16" t="s">
        <v>904</v>
      </c>
      <c r="N391" s="16" t="s">
        <v>25</v>
      </c>
      <c r="O391" s="16" t="s">
        <v>25</v>
      </c>
      <c r="P391" s="16" t="s">
        <v>25</v>
      </c>
      <c r="Q391" s="16" t="s">
        <v>25</v>
      </c>
      <c r="R391" s="17"/>
      <c r="S391" s="18">
        <f>IF(J391&lt;25,1,1+(J391-25)/J391)</f>
        <v>1.3421052631578947</v>
      </c>
      <c r="T391" s="16"/>
      <c r="U391" s="16"/>
      <c r="V391" s="16"/>
      <c r="W391" s="16"/>
      <c r="X391" s="18">
        <f>32*S391*F391</f>
        <v>42.94736842105263</v>
      </c>
      <c r="Y391" s="16"/>
      <c r="Z391" s="18">
        <f>U391+V391+W391+X391+Y391</f>
        <v>42.94736842105263</v>
      </c>
      <c r="AA391" s="33"/>
    </row>
    <row r="392" spans="1:27" s="3" customFormat="1" outlineLevel="2">
      <c r="A392" s="16" t="s">
        <v>13</v>
      </c>
      <c r="B392" s="16" t="s">
        <v>887</v>
      </c>
      <c r="C392" s="16" t="s">
        <v>888</v>
      </c>
      <c r="D392" s="16" t="s">
        <v>1659</v>
      </c>
      <c r="E392" s="16" t="s">
        <v>1661</v>
      </c>
      <c r="F392" s="16" t="s">
        <v>45</v>
      </c>
      <c r="G392" s="16" t="s">
        <v>889</v>
      </c>
      <c r="H392" s="16" t="s">
        <v>890</v>
      </c>
      <c r="I392" s="16" t="s">
        <v>54</v>
      </c>
      <c r="J392" s="16">
        <v>45</v>
      </c>
      <c r="K392" s="16" t="s">
        <v>151</v>
      </c>
      <c r="L392" s="16" t="s">
        <v>143</v>
      </c>
      <c r="M392" s="16" t="s">
        <v>155</v>
      </c>
      <c r="N392" s="16" t="s">
        <v>61</v>
      </c>
      <c r="O392" s="16" t="s">
        <v>61</v>
      </c>
      <c r="P392" s="16" t="s">
        <v>25</v>
      </c>
      <c r="Q392" s="16" t="s">
        <v>25</v>
      </c>
      <c r="R392" s="17">
        <v>0</v>
      </c>
      <c r="S392" s="18">
        <f>IF(J392&lt;25,1,1+(J392-25)/J392)</f>
        <v>1.4444444444444444</v>
      </c>
      <c r="T392" s="16">
        <v>1</v>
      </c>
      <c r="U392" s="16">
        <f>O392*S392*T392</f>
        <v>46.222222222222221</v>
      </c>
      <c r="V392" s="16"/>
      <c r="W392" s="16"/>
      <c r="X392" s="18"/>
      <c r="Y392" s="16"/>
      <c r="Z392" s="18">
        <f>U392+V392+W392+X392+Y392</f>
        <v>46.222222222222221</v>
      </c>
    </row>
    <row r="393" spans="1:27" s="3" customFormat="1" ht="15" customHeight="1" outlineLevel="2">
      <c r="A393" s="16" t="s">
        <v>521</v>
      </c>
      <c r="B393" s="16" t="s">
        <v>897</v>
      </c>
      <c r="C393" s="16" t="s">
        <v>898</v>
      </c>
      <c r="D393" s="16" t="s">
        <v>1878</v>
      </c>
      <c r="E393" s="16" t="s">
        <v>1661</v>
      </c>
      <c r="F393" s="16" t="s">
        <v>1879</v>
      </c>
      <c r="G393" s="16" t="s">
        <v>889</v>
      </c>
      <c r="H393" s="16" t="s">
        <v>1880</v>
      </c>
      <c r="I393" s="16" t="s">
        <v>54</v>
      </c>
      <c r="J393" s="16">
        <v>36</v>
      </c>
      <c r="K393" s="16"/>
      <c r="L393" s="16"/>
      <c r="M393" s="16" t="s">
        <v>904</v>
      </c>
      <c r="N393" s="16" t="s">
        <v>25</v>
      </c>
      <c r="O393" s="16" t="s">
        <v>25</v>
      </c>
      <c r="P393" s="16" t="s">
        <v>25</v>
      </c>
      <c r="Q393" s="16" t="s">
        <v>25</v>
      </c>
      <c r="R393" s="17"/>
      <c r="S393" s="18">
        <f>IF(J393&lt;25,1,1+(J393-25)/J393)</f>
        <v>1.3055555555555556</v>
      </c>
      <c r="T393" s="16"/>
      <c r="U393" s="16"/>
      <c r="V393" s="16"/>
      <c r="W393" s="16"/>
      <c r="X393" s="18">
        <f>6*S393*5</f>
        <v>39.166666666666671</v>
      </c>
      <c r="Y393" s="16"/>
      <c r="Z393" s="18">
        <f>U393+V393+W393+X393+Y393</f>
        <v>39.166666666666671</v>
      </c>
    </row>
    <row r="394" spans="1:27" s="3" customFormat="1" outlineLevel="2">
      <c r="A394" s="21"/>
      <c r="B394" s="21"/>
      <c r="C394" s="21"/>
      <c r="D394" s="16" t="s">
        <v>1664</v>
      </c>
      <c r="E394" s="21"/>
      <c r="F394" s="21"/>
      <c r="G394" s="16" t="s">
        <v>889</v>
      </c>
      <c r="H394" s="34" t="s">
        <v>1543</v>
      </c>
      <c r="I394" s="34"/>
      <c r="J394" s="34">
        <v>4</v>
      </c>
      <c r="K394" s="21"/>
      <c r="L394" s="21"/>
      <c r="M394" s="21"/>
      <c r="N394" s="21"/>
      <c r="O394" s="21"/>
      <c r="P394" s="21"/>
      <c r="Q394" s="21"/>
      <c r="R394" s="21"/>
      <c r="S394" s="35"/>
      <c r="T394" s="17"/>
      <c r="U394" s="16"/>
      <c r="V394" s="17">
        <f>J394*14</f>
        <v>56</v>
      </c>
      <c r="W394" s="17"/>
      <c r="X394" s="23"/>
      <c r="Y394" s="17"/>
      <c r="Z394" s="18">
        <f>U394+V394+W394+X394+Y394</f>
        <v>56</v>
      </c>
    </row>
    <row r="395" spans="1:27" s="3" customFormat="1" outlineLevel="2">
      <c r="A395" s="21"/>
      <c r="B395" s="21"/>
      <c r="C395" s="21"/>
      <c r="D395" s="16" t="s">
        <v>1665</v>
      </c>
      <c r="E395" s="21"/>
      <c r="F395" s="21"/>
      <c r="G395" s="16" t="s">
        <v>889</v>
      </c>
      <c r="H395" s="21" t="s">
        <v>1543</v>
      </c>
      <c r="I395" s="21"/>
      <c r="J395" s="21">
        <v>9</v>
      </c>
      <c r="K395" s="21"/>
      <c r="L395" s="21"/>
      <c r="M395" s="21"/>
      <c r="N395" s="21"/>
      <c r="O395" s="21"/>
      <c r="P395" s="21"/>
      <c r="Q395" s="21"/>
      <c r="R395" s="21"/>
      <c r="S395" s="35"/>
      <c r="T395" s="17"/>
      <c r="U395" s="17"/>
      <c r="V395" s="17"/>
      <c r="W395" s="17"/>
      <c r="X395" s="23"/>
      <c r="Y395" s="17">
        <f>2*J395</f>
        <v>18</v>
      </c>
      <c r="Z395" s="18">
        <f>U395+V395+W395+X395+Y395</f>
        <v>18</v>
      </c>
      <c r="AA395" s="33"/>
    </row>
    <row r="396" spans="1:27" s="3" customFormat="1" outlineLevel="1">
      <c r="A396" s="21"/>
      <c r="B396" s="21"/>
      <c r="C396" s="21"/>
      <c r="D396" s="16"/>
      <c r="E396" s="21"/>
      <c r="F396" s="21"/>
      <c r="G396" s="42" t="s">
        <v>2361</v>
      </c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35"/>
      <c r="T396" s="17"/>
      <c r="U396" s="17"/>
      <c r="V396" s="17"/>
      <c r="W396" s="17"/>
      <c r="X396" s="23"/>
      <c r="Y396" s="17"/>
      <c r="Z396" s="18">
        <f>SUBTOTAL(9,Z390:Z395)</f>
        <v>266.75730994152048</v>
      </c>
      <c r="AA396" s="33"/>
    </row>
    <row r="397" spans="1:27" s="3" customFormat="1" outlineLevel="2">
      <c r="A397" s="16" t="s">
        <v>30</v>
      </c>
      <c r="B397" s="16" t="s">
        <v>347</v>
      </c>
      <c r="C397" s="16" t="s">
        <v>348</v>
      </c>
      <c r="D397" s="16" t="s">
        <v>1659</v>
      </c>
      <c r="E397" s="16" t="s">
        <v>1661</v>
      </c>
      <c r="F397" s="16" t="s">
        <v>16</v>
      </c>
      <c r="G397" s="16" t="s">
        <v>349</v>
      </c>
      <c r="H397" s="16" t="s">
        <v>350</v>
      </c>
      <c r="I397" s="16" t="s">
        <v>19</v>
      </c>
      <c r="J397" s="16">
        <v>58</v>
      </c>
      <c r="K397" s="16" t="s">
        <v>224</v>
      </c>
      <c r="L397" s="16" t="s">
        <v>219</v>
      </c>
      <c r="M397" s="16" t="s">
        <v>78</v>
      </c>
      <c r="N397" s="16" t="s">
        <v>22</v>
      </c>
      <c r="O397" s="16" t="s">
        <v>22</v>
      </c>
      <c r="P397" s="16" t="s">
        <v>25</v>
      </c>
      <c r="Q397" s="16" t="s">
        <v>25</v>
      </c>
      <c r="R397" s="17">
        <v>0</v>
      </c>
      <c r="S397" s="18">
        <f>IF(J397&lt;25,1,1+(J397-25)/J397)</f>
        <v>1.5689655172413794</v>
      </c>
      <c r="T397" s="16">
        <v>1</v>
      </c>
      <c r="U397" s="16">
        <f>O397*S397*T397</f>
        <v>75.310344827586221</v>
      </c>
      <c r="V397" s="16"/>
      <c r="W397" s="16"/>
      <c r="X397" s="18"/>
      <c r="Y397" s="16"/>
      <c r="Z397" s="18">
        <f>U397+V397+W397+X397+Y397</f>
        <v>75.310344827586221</v>
      </c>
    </row>
    <row r="398" spans="1:27" s="3" customFormat="1" outlineLevel="2">
      <c r="A398" s="16" t="s">
        <v>42</v>
      </c>
      <c r="B398" s="16" t="s">
        <v>347</v>
      </c>
      <c r="C398" s="16" t="s">
        <v>348</v>
      </c>
      <c r="D398" s="16" t="s">
        <v>1881</v>
      </c>
      <c r="E398" s="16" t="s">
        <v>1882</v>
      </c>
      <c r="F398" s="16" t="s">
        <v>16</v>
      </c>
      <c r="G398" s="16" t="s">
        <v>349</v>
      </c>
      <c r="H398" s="16" t="s">
        <v>350</v>
      </c>
      <c r="I398" s="16" t="s">
        <v>19</v>
      </c>
      <c r="J398" s="16">
        <v>87</v>
      </c>
      <c r="K398" s="16" t="s">
        <v>1018</v>
      </c>
      <c r="L398" s="16" t="s">
        <v>449</v>
      </c>
      <c r="M398" s="16" t="s">
        <v>912</v>
      </c>
      <c r="N398" s="16" t="s">
        <v>22</v>
      </c>
      <c r="O398" s="16" t="s">
        <v>22</v>
      </c>
      <c r="P398" s="16" t="s">
        <v>25</v>
      </c>
      <c r="Q398" s="16" t="s">
        <v>25</v>
      </c>
      <c r="R398" s="17">
        <v>0</v>
      </c>
      <c r="S398" s="18">
        <f>IF(J398&lt;25,1,1+(J398-25)/J398)</f>
        <v>1.7126436781609196</v>
      </c>
      <c r="T398" s="16">
        <v>1</v>
      </c>
      <c r="U398" s="16">
        <f>O398*S398*T398</f>
        <v>82.206896551724142</v>
      </c>
      <c r="V398" s="16"/>
      <c r="W398" s="16"/>
      <c r="X398" s="18"/>
      <c r="Y398" s="16"/>
      <c r="Z398" s="18">
        <f>U398+V398+W398+X398+Y398</f>
        <v>82.206896551724142</v>
      </c>
    </row>
    <row r="399" spans="1:27" s="3" customFormat="1" outlineLevel="2">
      <c r="A399" s="16" t="s">
        <v>42</v>
      </c>
      <c r="B399" s="16" t="s">
        <v>361</v>
      </c>
      <c r="C399" s="16" t="s">
        <v>362</v>
      </c>
      <c r="D399" s="16" t="s">
        <v>1883</v>
      </c>
      <c r="E399" s="16" t="s">
        <v>1882</v>
      </c>
      <c r="F399" s="16" t="s">
        <v>51</v>
      </c>
      <c r="G399" s="16" t="s">
        <v>349</v>
      </c>
      <c r="H399" s="16" t="s">
        <v>350</v>
      </c>
      <c r="I399" s="16" t="s">
        <v>19</v>
      </c>
      <c r="J399" s="16">
        <v>21</v>
      </c>
      <c r="K399" s="16"/>
      <c r="L399" s="16"/>
      <c r="M399" s="16" t="s">
        <v>912</v>
      </c>
      <c r="N399" s="16" t="s">
        <v>56</v>
      </c>
      <c r="O399" s="16" t="s">
        <v>25</v>
      </c>
      <c r="P399" s="16" t="s">
        <v>56</v>
      </c>
      <c r="Q399" s="16" t="s">
        <v>25</v>
      </c>
      <c r="R399" s="17">
        <f>P399+Q399</f>
        <v>16</v>
      </c>
      <c r="S399" s="18">
        <f>IF(J399&lt;25,1,1+(J399-25)/J399)</f>
        <v>1</v>
      </c>
      <c r="T399" s="16"/>
      <c r="U399" s="16"/>
      <c r="V399" s="16"/>
      <c r="W399" s="16"/>
      <c r="X399" s="18">
        <f>R399*S399</f>
        <v>16</v>
      </c>
      <c r="Y399" s="16"/>
      <c r="Z399" s="18">
        <f>U399+V399+W399+X399+Y399</f>
        <v>16</v>
      </c>
      <c r="AA399" s="2"/>
    </row>
    <row r="400" spans="1:27" s="3" customFormat="1" outlineLevel="2">
      <c r="A400" s="16" t="s">
        <v>30</v>
      </c>
      <c r="B400" s="16" t="s">
        <v>361</v>
      </c>
      <c r="C400" s="16" t="s">
        <v>362</v>
      </c>
      <c r="D400" s="16" t="s">
        <v>1883</v>
      </c>
      <c r="E400" s="16" t="s">
        <v>1884</v>
      </c>
      <c r="F400" s="16" t="s">
        <v>51</v>
      </c>
      <c r="G400" s="16" t="s">
        <v>349</v>
      </c>
      <c r="H400" s="16" t="s">
        <v>350</v>
      </c>
      <c r="I400" s="16" t="s">
        <v>19</v>
      </c>
      <c r="J400" s="16">
        <v>57</v>
      </c>
      <c r="K400" s="16"/>
      <c r="L400" s="16"/>
      <c r="M400" s="16" t="s">
        <v>78</v>
      </c>
      <c r="N400" s="16" t="s">
        <v>56</v>
      </c>
      <c r="O400" s="16" t="s">
        <v>25</v>
      </c>
      <c r="P400" s="16" t="s">
        <v>56</v>
      </c>
      <c r="Q400" s="16" t="s">
        <v>25</v>
      </c>
      <c r="R400" s="17">
        <f>P400+Q400</f>
        <v>16</v>
      </c>
      <c r="S400" s="18">
        <f>IF(J400&lt;25,1,1+(J400-25)/J400)</f>
        <v>1.5614035087719298</v>
      </c>
      <c r="T400" s="16"/>
      <c r="U400" s="16"/>
      <c r="V400" s="16"/>
      <c r="W400" s="16"/>
      <c r="X400" s="18">
        <f>R400*S400</f>
        <v>24.982456140350877</v>
      </c>
      <c r="Y400" s="16"/>
      <c r="Z400" s="18">
        <f>U400+V400+W400+X400+Y400</f>
        <v>24.982456140350877</v>
      </c>
      <c r="AA400" s="2"/>
    </row>
    <row r="401" spans="1:27" s="3" customFormat="1" outlineLevel="2">
      <c r="A401" s="11"/>
      <c r="B401" s="11"/>
      <c r="C401" s="11" t="s">
        <v>1885</v>
      </c>
      <c r="D401" s="11" t="s">
        <v>1886</v>
      </c>
      <c r="E401" s="11"/>
      <c r="F401" s="11"/>
      <c r="G401" s="16" t="s">
        <v>349</v>
      </c>
      <c r="H401" s="11" t="s">
        <v>1887</v>
      </c>
      <c r="I401" s="11"/>
      <c r="J401" s="11"/>
      <c r="K401" s="11"/>
      <c r="L401" s="11"/>
      <c r="M401" s="11"/>
      <c r="N401" s="11"/>
      <c r="O401" s="11"/>
      <c r="P401" s="11"/>
      <c r="Q401" s="11"/>
      <c r="R401" s="10"/>
      <c r="S401" s="11"/>
      <c r="T401" s="11"/>
      <c r="U401" s="11"/>
      <c r="V401" s="11"/>
      <c r="W401" s="11">
        <v>15</v>
      </c>
      <c r="X401" s="11"/>
      <c r="Y401" s="11"/>
      <c r="Z401" s="18">
        <f>U401+V401+W401+X401+Y401</f>
        <v>15</v>
      </c>
      <c r="AA401" s="33"/>
    </row>
    <row r="402" spans="1:27" s="3" customFormat="1" outlineLevel="2">
      <c r="A402" s="21"/>
      <c r="B402" s="21"/>
      <c r="C402" s="21"/>
      <c r="D402" s="16" t="s">
        <v>1705</v>
      </c>
      <c r="E402" s="21"/>
      <c r="F402" s="21"/>
      <c r="G402" s="16" t="s">
        <v>349</v>
      </c>
      <c r="H402" s="34" t="s">
        <v>1570</v>
      </c>
      <c r="I402" s="34"/>
      <c r="J402" s="34">
        <v>7</v>
      </c>
      <c r="K402" s="21"/>
      <c r="L402" s="21"/>
      <c r="M402" s="21"/>
      <c r="N402" s="21"/>
      <c r="O402" s="21"/>
      <c r="P402" s="21"/>
      <c r="Q402" s="21"/>
      <c r="R402" s="21"/>
      <c r="S402" s="35"/>
      <c r="T402" s="17"/>
      <c r="U402" s="16"/>
      <c r="V402" s="17">
        <f>J402*14</f>
        <v>98</v>
      </c>
      <c r="W402" s="17"/>
      <c r="X402" s="23"/>
      <c r="Y402" s="17"/>
      <c r="Z402" s="18">
        <f>U402+V402+W402+X402+Y402</f>
        <v>98</v>
      </c>
    </row>
    <row r="403" spans="1:27" s="3" customFormat="1" outlineLevel="2">
      <c r="A403" s="21"/>
      <c r="B403" s="21"/>
      <c r="C403" s="21"/>
      <c r="D403" s="16" t="s">
        <v>1706</v>
      </c>
      <c r="E403" s="21"/>
      <c r="F403" s="21"/>
      <c r="G403" s="16" t="s">
        <v>349</v>
      </c>
      <c r="H403" s="21" t="s">
        <v>1570</v>
      </c>
      <c r="I403" s="21"/>
      <c r="J403" s="21">
        <v>10</v>
      </c>
      <c r="K403" s="21"/>
      <c r="L403" s="21"/>
      <c r="M403" s="21"/>
      <c r="N403" s="21"/>
      <c r="O403" s="21"/>
      <c r="P403" s="21"/>
      <c r="Q403" s="21"/>
      <c r="R403" s="21"/>
      <c r="S403" s="35"/>
      <c r="T403" s="17"/>
      <c r="U403" s="17"/>
      <c r="V403" s="17"/>
      <c r="W403" s="17"/>
      <c r="X403" s="23"/>
      <c r="Y403" s="17">
        <f>2*J403</f>
        <v>20</v>
      </c>
      <c r="Z403" s="18">
        <f>U403+V403+W403+X403+Y403</f>
        <v>20</v>
      </c>
      <c r="AA403" s="33"/>
    </row>
    <row r="404" spans="1:27" s="3" customFormat="1" outlineLevel="1">
      <c r="A404" s="21"/>
      <c r="B404" s="21"/>
      <c r="C404" s="21"/>
      <c r="D404" s="16"/>
      <c r="E404" s="21"/>
      <c r="F404" s="21"/>
      <c r="G404" s="42" t="s">
        <v>2362</v>
      </c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35"/>
      <c r="T404" s="17"/>
      <c r="U404" s="17"/>
      <c r="V404" s="17"/>
      <c r="W404" s="17"/>
      <c r="X404" s="23"/>
      <c r="Y404" s="17"/>
      <c r="Z404" s="18">
        <f>SUBTOTAL(9,Z397:Z403)</f>
        <v>331.49969751966125</v>
      </c>
      <c r="AA404" s="33"/>
    </row>
    <row r="405" spans="1:27" s="3" customFormat="1" outlineLevel="2">
      <c r="A405" s="16" t="s">
        <v>13</v>
      </c>
      <c r="B405" s="16" t="s">
        <v>475</v>
      </c>
      <c r="C405" s="16" t="s">
        <v>476</v>
      </c>
      <c r="D405" s="16" t="s">
        <v>1655</v>
      </c>
      <c r="E405" s="16" t="s">
        <v>1708</v>
      </c>
      <c r="F405" s="16" t="s">
        <v>16</v>
      </c>
      <c r="G405" s="16" t="s">
        <v>477</v>
      </c>
      <c r="H405" s="16" t="s">
        <v>478</v>
      </c>
      <c r="I405" s="16" t="s">
        <v>54</v>
      </c>
      <c r="J405" s="16">
        <v>44</v>
      </c>
      <c r="K405" s="16" t="s">
        <v>237</v>
      </c>
      <c r="L405" s="16" t="s">
        <v>67</v>
      </c>
      <c r="M405" s="16" t="s">
        <v>173</v>
      </c>
      <c r="N405" s="16" t="s">
        <v>22</v>
      </c>
      <c r="O405" s="16" t="s">
        <v>22</v>
      </c>
      <c r="P405" s="16" t="s">
        <v>25</v>
      </c>
      <c r="Q405" s="16" t="s">
        <v>25</v>
      </c>
      <c r="R405" s="17">
        <v>0</v>
      </c>
      <c r="S405" s="18">
        <f>IF(J405&lt;25,1,1+(J405-25)/J405)</f>
        <v>1.4318181818181819</v>
      </c>
      <c r="T405" s="16">
        <v>1</v>
      </c>
      <c r="U405" s="16">
        <f>O405*S405*T405</f>
        <v>68.727272727272734</v>
      </c>
      <c r="V405" s="16"/>
      <c r="W405" s="16"/>
      <c r="X405" s="18"/>
      <c r="Y405" s="16"/>
      <c r="Z405" s="18">
        <f>U405+V405+W405+X405+Y405</f>
        <v>68.727272727272734</v>
      </c>
    </row>
    <row r="406" spans="1:27" s="3" customFormat="1" outlineLevel="2">
      <c r="A406" s="16" t="s">
        <v>13</v>
      </c>
      <c r="B406" s="16" t="s">
        <v>483</v>
      </c>
      <c r="C406" s="16" t="s">
        <v>484</v>
      </c>
      <c r="D406" s="16" t="s">
        <v>1717</v>
      </c>
      <c r="E406" s="16" t="s">
        <v>1661</v>
      </c>
      <c r="F406" s="16" t="s">
        <v>51</v>
      </c>
      <c r="G406" s="16" t="s">
        <v>477</v>
      </c>
      <c r="H406" s="16" t="s">
        <v>478</v>
      </c>
      <c r="I406" s="16" t="s">
        <v>54</v>
      </c>
      <c r="J406" s="16">
        <v>27</v>
      </c>
      <c r="K406" s="16"/>
      <c r="L406" s="16"/>
      <c r="M406" s="16" t="s">
        <v>173</v>
      </c>
      <c r="N406" s="16" t="s">
        <v>56</v>
      </c>
      <c r="O406" s="16" t="s">
        <v>25</v>
      </c>
      <c r="P406" s="16" t="s">
        <v>56</v>
      </c>
      <c r="Q406" s="16" t="s">
        <v>25</v>
      </c>
      <c r="R406" s="17">
        <f>P406+Q406</f>
        <v>16</v>
      </c>
      <c r="S406" s="18">
        <v>1</v>
      </c>
      <c r="T406" s="16"/>
      <c r="U406" s="16"/>
      <c r="V406" s="16"/>
      <c r="W406" s="16"/>
      <c r="X406" s="18">
        <v>32</v>
      </c>
      <c r="Y406" s="16"/>
      <c r="Z406" s="18">
        <f>U406+V406+W406+X406+Y406</f>
        <v>32</v>
      </c>
      <c r="AA406" s="2"/>
    </row>
    <row r="407" spans="1:27" s="3" customFormat="1" outlineLevel="2">
      <c r="A407" s="16" t="s">
        <v>521</v>
      </c>
      <c r="B407" s="16" t="s">
        <v>1066</v>
      </c>
      <c r="C407" s="16" t="s">
        <v>1067</v>
      </c>
      <c r="D407" s="16" t="s">
        <v>1717</v>
      </c>
      <c r="E407" s="16" t="s">
        <v>1658</v>
      </c>
      <c r="F407" s="16" t="s">
        <v>51</v>
      </c>
      <c r="G407" s="16" t="s">
        <v>477</v>
      </c>
      <c r="H407" s="16" t="s">
        <v>478</v>
      </c>
      <c r="I407" s="16" t="s">
        <v>54</v>
      </c>
      <c r="J407" s="16">
        <v>43</v>
      </c>
      <c r="K407" s="16"/>
      <c r="L407" s="16"/>
      <c r="M407" s="16" t="s">
        <v>905</v>
      </c>
      <c r="N407" s="16" t="s">
        <v>56</v>
      </c>
      <c r="O407" s="16" t="s">
        <v>25</v>
      </c>
      <c r="P407" s="16" t="s">
        <v>56</v>
      </c>
      <c r="Q407" s="16" t="s">
        <v>25</v>
      </c>
      <c r="R407" s="17">
        <f>P407+Q407</f>
        <v>16</v>
      </c>
      <c r="S407" s="18">
        <f>IF(J407/2&lt;25,1,1+(J407/2-25)/J407/2)</f>
        <v>1</v>
      </c>
      <c r="T407" s="16"/>
      <c r="U407" s="16"/>
      <c r="V407" s="16"/>
      <c r="W407" s="16"/>
      <c r="X407" s="18">
        <f>R407*S407*2</f>
        <v>32</v>
      </c>
      <c r="Y407" s="16"/>
      <c r="Z407" s="18">
        <f>U407+V407+W407+X407+Y407</f>
        <v>32</v>
      </c>
      <c r="AA407" s="2"/>
    </row>
    <row r="408" spans="1:27" s="3" customFormat="1" outlineLevel="2">
      <c r="A408" s="16" t="s">
        <v>521</v>
      </c>
      <c r="B408" s="16" t="s">
        <v>1070</v>
      </c>
      <c r="C408" s="16" t="s">
        <v>1071</v>
      </c>
      <c r="D408" s="16" t="s">
        <v>1659</v>
      </c>
      <c r="E408" s="16" t="s">
        <v>1658</v>
      </c>
      <c r="F408" s="16" t="s">
        <v>16</v>
      </c>
      <c r="G408" s="16" t="s">
        <v>477</v>
      </c>
      <c r="H408" s="16" t="s">
        <v>478</v>
      </c>
      <c r="I408" s="16" t="s">
        <v>54</v>
      </c>
      <c r="J408" s="16">
        <v>45</v>
      </c>
      <c r="K408" s="16" t="s">
        <v>1014</v>
      </c>
      <c r="L408" s="16" t="s">
        <v>67</v>
      </c>
      <c r="M408" s="16" t="s">
        <v>905</v>
      </c>
      <c r="N408" s="16" t="s">
        <v>22</v>
      </c>
      <c r="O408" s="16" t="s">
        <v>22</v>
      </c>
      <c r="P408" s="16" t="s">
        <v>25</v>
      </c>
      <c r="Q408" s="16" t="s">
        <v>25</v>
      </c>
      <c r="R408" s="17">
        <v>0</v>
      </c>
      <c r="S408" s="18">
        <f>IF(J408&lt;25,1,1+(J408-25)/J408)</f>
        <v>1.4444444444444444</v>
      </c>
      <c r="T408" s="16">
        <v>1</v>
      </c>
      <c r="U408" s="16">
        <f>O408*S408*T408</f>
        <v>69.333333333333329</v>
      </c>
      <c r="V408" s="16"/>
      <c r="W408" s="16"/>
      <c r="X408" s="18"/>
      <c r="Y408" s="16"/>
      <c r="Z408" s="18">
        <f>U408+V408+W408+X408+Y408</f>
        <v>69.333333333333329</v>
      </c>
    </row>
    <row r="409" spans="1:27" s="3" customFormat="1" ht="27" outlineLevel="2">
      <c r="A409" s="11"/>
      <c r="B409" s="11"/>
      <c r="C409" s="11" t="s">
        <v>1435</v>
      </c>
      <c r="D409" s="11" t="s">
        <v>1696</v>
      </c>
      <c r="E409" s="11"/>
      <c r="F409" s="11"/>
      <c r="G409" s="16" t="s">
        <v>477</v>
      </c>
      <c r="H409" s="11" t="s">
        <v>478</v>
      </c>
      <c r="I409" s="11"/>
      <c r="J409" s="11"/>
      <c r="K409" s="11"/>
      <c r="L409" s="11"/>
      <c r="M409" s="11"/>
      <c r="N409" s="11"/>
      <c r="O409" s="11"/>
      <c r="P409" s="11"/>
      <c r="Q409" s="11"/>
      <c r="R409" s="10"/>
      <c r="S409" s="11"/>
      <c r="T409" s="11"/>
      <c r="U409" s="11"/>
      <c r="V409" s="11"/>
      <c r="W409" s="11">
        <v>15</v>
      </c>
      <c r="X409" s="11"/>
      <c r="Y409" s="11"/>
      <c r="Z409" s="18">
        <f>U409+V409+W409+X409+Y409</f>
        <v>15</v>
      </c>
      <c r="AA409" s="33"/>
    </row>
    <row r="410" spans="1:27" s="3" customFormat="1" outlineLevel="2">
      <c r="A410" s="11"/>
      <c r="B410" s="11"/>
      <c r="C410" s="11" t="s">
        <v>1888</v>
      </c>
      <c r="D410" s="11" t="s">
        <v>1889</v>
      </c>
      <c r="E410" s="11"/>
      <c r="F410" s="11"/>
      <c r="G410" s="16" t="s">
        <v>477</v>
      </c>
      <c r="H410" s="11" t="s">
        <v>1890</v>
      </c>
      <c r="I410" s="11"/>
      <c r="J410" s="11"/>
      <c r="K410" s="11"/>
      <c r="L410" s="11"/>
      <c r="M410" s="11"/>
      <c r="N410" s="11"/>
      <c r="O410" s="11"/>
      <c r="P410" s="11"/>
      <c r="Q410" s="11"/>
      <c r="R410" s="10"/>
      <c r="S410" s="11"/>
      <c r="T410" s="11"/>
      <c r="U410" s="11"/>
      <c r="V410" s="11"/>
      <c r="W410" s="11">
        <v>15</v>
      </c>
      <c r="X410" s="11"/>
      <c r="Y410" s="11"/>
      <c r="Z410" s="18">
        <f>U410+V410+W410+X410+Y410</f>
        <v>15</v>
      </c>
      <c r="AA410" s="33"/>
    </row>
    <row r="411" spans="1:27" s="3" customFormat="1" outlineLevel="2">
      <c r="A411" s="11"/>
      <c r="B411" s="11"/>
      <c r="C411" s="11" t="s">
        <v>1891</v>
      </c>
      <c r="D411" s="11" t="s">
        <v>1889</v>
      </c>
      <c r="E411" s="11"/>
      <c r="F411" s="11"/>
      <c r="G411" s="16" t="s">
        <v>477</v>
      </c>
      <c r="H411" s="11" t="s">
        <v>1890</v>
      </c>
      <c r="I411" s="11"/>
      <c r="J411" s="11"/>
      <c r="K411" s="11"/>
      <c r="L411" s="11"/>
      <c r="M411" s="11"/>
      <c r="N411" s="11"/>
      <c r="O411" s="11"/>
      <c r="P411" s="11"/>
      <c r="Q411" s="11"/>
      <c r="R411" s="10"/>
      <c r="S411" s="11"/>
      <c r="T411" s="11"/>
      <c r="U411" s="11"/>
      <c r="V411" s="11"/>
      <c r="W411" s="11">
        <v>15</v>
      </c>
      <c r="X411" s="11"/>
      <c r="Y411" s="11"/>
      <c r="Z411" s="18">
        <f>U411+V411+W411+X411+Y411</f>
        <v>15</v>
      </c>
      <c r="AA411" s="33"/>
    </row>
    <row r="412" spans="1:27" s="3" customFormat="1" outlineLevel="2">
      <c r="A412" s="16" t="s">
        <v>13</v>
      </c>
      <c r="B412" s="16" t="s">
        <v>623</v>
      </c>
      <c r="C412" s="16" t="s">
        <v>624</v>
      </c>
      <c r="D412" s="16" t="s">
        <v>1892</v>
      </c>
      <c r="E412" s="16" t="s">
        <v>1893</v>
      </c>
      <c r="F412" s="16" t="s">
        <v>16</v>
      </c>
      <c r="G412" s="16" t="s">
        <v>477</v>
      </c>
      <c r="H412" s="16" t="s">
        <v>478</v>
      </c>
      <c r="I412" s="16" t="s">
        <v>54</v>
      </c>
      <c r="J412" s="16">
        <v>78</v>
      </c>
      <c r="K412" s="16" t="s">
        <v>94</v>
      </c>
      <c r="L412" s="16" t="s">
        <v>188</v>
      </c>
      <c r="M412" s="16" t="s">
        <v>173</v>
      </c>
      <c r="N412" s="16" t="s">
        <v>22</v>
      </c>
      <c r="O412" s="16" t="s">
        <v>22</v>
      </c>
      <c r="P412" s="16" t="s">
        <v>25</v>
      </c>
      <c r="Q412" s="16" t="s">
        <v>25</v>
      </c>
      <c r="R412" s="17">
        <v>0</v>
      </c>
      <c r="S412" s="18">
        <f>IF(J412&lt;25,1,1+(J412-25)/J412)</f>
        <v>1.6794871794871795</v>
      </c>
      <c r="T412" s="16">
        <v>1.2</v>
      </c>
      <c r="U412" s="16">
        <f>O412*S412*T412</f>
        <v>96.738461538461536</v>
      </c>
      <c r="V412" s="16"/>
      <c r="W412" s="16"/>
      <c r="X412" s="18"/>
      <c r="Y412" s="16"/>
      <c r="Z412" s="18">
        <f>U412+V412+W412+X412+Y412</f>
        <v>96.738461538461536</v>
      </c>
      <c r="AA412" s="33"/>
    </row>
    <row r="413" spans="1:27" s="3" customFormat="1" outlineLevel="2">
      <c r="A413" s="16" t="s">
        <v>13</v>
      </c>
      <c r="B413" s="16" t="s">
        <v>625</v>
      </c>
      <c r="C413" s="16" t="s">
        <v>626</v>
      </c>
      <c r="D413" s="16" t="s">
        <v>1717</v>
      </c>
      <c r="E413" s="16" t="s">
        <v>1661</v>
      </c>
      <c r="F413" s="16" t="s">
        <v>51</v>
      </c>
      <c r="G413" s="16" t="s">
        <v>477</v>
      </c>
      <c r="H413" s="16" t="s">
        <v>478</v>
      </c>
      <c r="I413" s="16" t="s">
        <v>54</v>
      </c>
      <c r="J413" s="16">
        <v>76</v>
      </c>
      <c r="K413" s="16"/>
      <c r="L413" s="16"/>
      <c r="M413" s="16" t="s">
        <v>173</v>
      </c>
      <c r="N413" s="16" t="s">
        <v>56</v>
      </c>
      <c r="O413" s="16" t="s">
        <v>25</v>
      </c>
      <c r="P413" s="16" t="s">
        <v>56</v>
      </c>
      <c r="Q413" s="16" t="s">
        <v>25</v>
      </c>
      <c r="R413" s="17">
        <f>P413+Q413</f>
        <v>16</v>
      </c>
      <c r="S413" s="18">
        <f>IF(J413/3&lt;25,1,1+(J413/3-25)/J413/3)</f>
        <v>1.0014619883040936</v>
      </c>
      <c r="T413" s="16"/>
      <c r="U413" s="16"/>
      <c r="V413" s="16"/>
      <c r="W413" s="16"/>
      <c r="X413" s="18">
        <f>3*R413*S413</f>
        <v>48.070175438596493</v>
      </c>
      <c r="Y413" s="16"/>
      <c r="Z413" s="18">
        <f>U413+V413+W413+X413+Y413</f>
        <v>48.070175438596493</v>
      </c>
      <c r="AA413" s="2"/>
    </row>
    <row r="414" spans="1:27" s="3" customFormat="1" outlineLevel="2">
      <c r="A414" s="16" t="s">
        <v>521</v>
      </c>
      <c r="B414" s="16" t="s">
        <v>1226</v>
      </c>
      <c r="C414" s="16" t="s">
        <v>1227</v>
      </c>
      <c r="D414" s="16" t="s">
        <v>1657</v>
      </c>
      <c r="E414" s="16" t="s">
        <v>1658</v>
      </c>
      <c r="F414" s="16" t="s">
        <v>45</v>
      </c>
      <c r="G414" s="16" t="s">
        <v>477</v>
      </c>
      <c r="H414" s="16" t="s">
        <v>478</v>
      </c>
      <c r="I414" s="16" t="s">
        <v>54</v>
      </c>
      <c r="J414" s="16">
        <v>80</v>
      </c>
      <c r="K414" s="16" t="s">
        <v>1045</v>
      </c>
      <c r="L414" s="16" t="s">
        <v>127</v>
      </c>
      <c r="M414" s="16" t="s">
        <v>905</v>
      </c>
      <c r="N414" s="16" t="s">
        <v>25</v>
      </c>
      <c r="O414" s="16" t="s">
        <v>25</v>
      </c>
      <c r="P414" s="16" t="s">
        <v>25</v>
      </c>
      <c r="Q414" s="16" t="s">
        <v>25</v>
      </c>
      <c r="R414" s="17"/>
      <c r="S414" s="18">
        <f>IF(J414&lt;25,1,1+(J414-25)/J414)</f>
        <v>1.6875</v>
      </c>
      <c r="T414" s="16"/>
      <c r="U414" s="16"/>
      <c r="V414" s="16"/>
      <c r="W414" s="16"/>
      <c r="X414" s="18">
        <f>32*S414*F414</f>
        <v>108</v>
      </c>
      <c r="Y414" s="16"/>
      <c r="Z414" s="18">
        <f>U414+V414+W414+X414+Y414</f>
        <v>108</v>
      </c>
      <c r="AA414" s="33"/>
    </row>
    <row r="415" spans="1:27" s="3" customFormat="1" outlineLevel="2">
      <c r="A415" s="11"/>
      <c r="B415" s="11"/>
      <c r="C415" s="11" t="s">
        <v>1894</v>
      </c>
      <c r="D415" s="11" t="s">
        <v>1696</v>
      </c>
      <c r="E415" s="11"/>
      <c r="F415" s="11"/>
      <c r="G415" s="16" t="s">
        <v>477</v>
      </c>
      <c r="H415" s="11" t="s">
        <v>1895</v>
      </c>
      <c r="I415" s="11"/>
      <c r="J415" s="11"/>
      <c r="K415" s="11"/>
      <c r="L415" s="11"/>
      <c r="M415" s="11"/>
      <c r="N415" s="11"/>
      <c r="O415" s="11"/>
      <c r="P415" s="11"/>
      <c r="Q415" s="11"/>
      <c r="R415" s="10"/>
      <c r="S415" s="11"/>
      <c r="T415" s="11"/>
      <c r="U415" s="11"/>
      <c r="V415" s="11"/>
      <c r="W415" s="11">
        <v>15</v>
      </c>
      <c r="X415" s="11"/>
      <c r="Y415" s="11"/>
      <c r="Z415" s="18">
        <f>U415+V415+W415+X415+Y415</f>
        <v>15</v>
      </c>
      <c r="AA415" s="33"/>
    </row>
    <row r="416" spans="1:27" s="3" customFormat="1" outlineLevel="2">
      <c r="A416" s="16" t="s">
        <v>13</v>
      </c>
      <c r="B416" s="16" t="s">
        <v>836</v>
      </c>
      <c r="C416" s="16" t="s">
        <v>837</v>
      </c>
      <c r="D416" s="16" t="s">
        <v>1659</v>
      </c>
      <c r="E416" s="16" t="s">
        <v>1661</v>
      </c>
      <c r="F416" s="16" t="s">
        <v>16</v>
      </c>
      <c r="G416" s="16" t="s">
        <v>477</v>
      </c>
      <c r="H416" s="16" t="s">
        <v>478</v>
      </c>
      <c r="I416" s="16" t="s">
        <v>54</v>
      </c>
      <c r="J416" s="16">
        <v>33</v>
      </c>
      <c r="K416" s="16" t="s">
        <v>224</v>
      </c>
      <c r="L416" s="16" t="s">
        <v>355</v>
      </c>
      <c r="M416" s="16" t="s">
        <v>173</v>
      </c>
      <c r="N416" s="16" t="s">
        <v>22</v>
      </c>
      <c r="O416" s="16" t="s">
        <v>838</v>
      </c>
      <c r="P416" s="16" t="s">
        <v>562</v>
      </c>
      <c r="Q416" s="16" t="s">
        <v>25</v>
      </c>
      <c r="R416" s="17">
        <v>2</v>
      </c>
      <c r="S416" s="18">
        <f>IF(J416&lt;25,1,1+(J416-25)/J416)</f>
        <v>1.2424242424242424</v>
      </c>
      <c r="T416" s="16">
        <v>1</v>
      </c>
      <c r="U416" s="16">
        <f>O416*S416*T416</f>
        <v>57.151515151515149</v>
      </c>
      <c r="V416" s="16"/>
      <c r="W416" s="16"/>
      <c r="X416" s="18">
        <f>R416*S416</f>
        <v>2.4848484848484849</v>
      </c>
      <c r="Y416" s="16"/>
      <c r="Z416" s="18">
        <f>U416+V416+W416+X416+Y416</f>
        <v>59.636363636363633</v>
      </c>
    </row>
    <row r="417" spans="1:27" s="3" customFormat="1" outlineLevel="2">
      <c r="A417" s="16" t="s">
        <v>30</v>
      </c>
      <c r="B417" s="16" t="s">
        <v>913</v>
      </c>
      <c r="C417" s="16" t="s">
        <v>914</v>
      </c>
      <c r="D417" s="16" t="s">
        <v>1659</v>
      </c>
      <c r="E417" s="16" t="s">
        <v>1661</v>
      </c>
      <c r="F417" s="16" t="s">
        <v>99</v>
      </c>
      <c r="G417" s="16" t="s">
        <v>477</v>
      </c>
      <c r="H417" s="16" t="s">
        <v>478</v>
      </c>
      <c r="I417" s="16" t="s">
        <v>54</v>
      </c>
      <c r="J417" s="16">
        <v>68</v>
      </c>
      <c r="K417" s="16" t="s">
        <v>265</v>
      </c>
      <c r="L417" s="16" t="s">
        <v>915</v>
      </c>
      <c r="M417" s="16" t="s">
        <v>267</v>
      </c>
      <c r="N417" s="16" t="s">
        <v>56</v>
      </c>
      <c r="O417" s="16" t="s">
        <v>56</v>
      </c>
      <c r="P417" s="16" t="s">
        <v>25</v>
      </c>
      <c r="Q417" s="16" t="s">
        <v>25</v>
      </c>
      <c r="R417" s="17">
        <v>0</v>
      </c>
      <c r="S417" s="18">
        <f>IF(J417&lt;25,1,1+(J417-25)/J417)</f>
        <v>1.6323529411764706</v>
      </c>
      <c r="T417" s="16">
        <v>1</v>
      </c>
      <c r="U417" s="16">
        <f>O417*S417*T417</f>
        <v>26.117647058823529</v>
      </c>
      <c r="V417" s="16"/>
      <c r="W417" s="16"/>
      <c r="X417" s="18"/>
      <c r="Y417" s="16"/>
      <c r="Z417" s="18">
        <f>U417+V417+W417+X417+Y417</f>
        <v>26.117647058823529</v>
      </c>
    </row>
    <row r="418" spans="1:27" s="3" customFormat="1" outlineLevel="2">
      <c r="A418" s="16" t="s">
        <v>13</v>
      </c>
      <c r="B418" s="16" t="s">
        <v>916</v>
      </c>
      <c r="C418" s="16" t="s">
        <v>917</v>
      </c>
      <c r="D418" s="16" t="s">
        <v>1659</v>
      </c>
      <c r="E418" s="16" t="s">
        <v>1658</v>
      </c>
      <c r="F418" s="16" t="s">
        <v>16</v>
      </c>
      <c r="G418" s="16" t="s">
        <v>477</v>
      </c>
      <c r="H418" s="16" t="s">
        <v>478</v>
      </c>
      <c r="I418" s="16" t="s">
        <v>54</v>
      </c>
      <c r="J418" s="16">
        <v>66</v>
      </c>
      <c r="K418" s="16" t="s">
        <v>966</v>
      </c>
      <c r="L418" s="16" t="s">
        <v>1073</v>
      </c>
      <c r="M418" s="16" t="s">
        <v>1034</v>
      </c>
      <c r="N418" s="16" t="s">
        <v>22</v>
      </c>
      <c r="O418" s="16" t="s">
        <v>22</v>
      </c>
      <c r="P418" s="16" t="s">
        <v>25</v>
      </c>
      <c r="Q418" s="16" t="s">
        <v>25</v>
      </c>
      <c r="R418" s="17">
        <v>0</v>
      </c>
      <c r="S418" s="18">
        <f>IF(J418&lt;25,1,1+(J418-25)/J418)</f>
        <v>1.6212121212121211</v>
      </c>
      <c r="T418" s="16">
        <v>1</v>
      </c>
      <c r="U418" s="16">
        <f>O418*S418*T418</f>
        <v>77.818181818181813</v>
      </c>
      <c r="V418" s="16"/>
      <c r="W418" s="16"/>
      <c r="X418" s="18"/>
      <c r="Y418" s="16"/>
      <c r="Z418" s="18">
        <f>U418+V418+W418+X418+Y418</f>
        <v>77.818181818181813</v>
      </c>
    </row>
    <row r="419" spans="1:27" s="3" customFormat="1" outlineLevel="2">
      <c r="A419" s="16" t="s">
        <v>13</v>
      </c>
      <c r="B419" s="16" t="s">
        <v>1409</v>
      </c>
      <c r="C419" s="16" t="s">
        <v>1410</v>
      </c>
      <c r="D419" s="16" t="s">
        <v>1717</v>
      </c>
      <c r="E419" s="16" t="s">
        <v>1658</v>
      </c>
      <c r="F419" s="16" t="s">
        <v>51</v>
      </c>
      <c r="G419" s="16" t="s">
        <v>477</v>
      </c>
      <c r="H419" s="16" t="s">
        <v>478</v>
      </c>
      <c r="I419" s="16" t="s">
        <v>54</v>
      </c>
      <c r="J419" s="16">
        <v>60</v>
      </c>
      <c r="K419" s="16"/>
      <c r="L419" s="16"/>
      <c r="M419" s="16" t="s">
        <v>1034</v>
      </c>
      <c r="N419" s="16" t="s">
        <v>56</v>
      </c>
      <c r="O419" s="16" t="s">
        <v>25</v>
      </c>
      <c r="P419" s="16" t="s">
        <v>56</v>
      </c>
      <c r="Q419" s="16" t="s">
        <v>25</v>
      </c>
      <c r="R419" s="17">
        <f>P419+Q419</f>
        <v>16</v>
      </c>
      <c r="S419" s="18">
        <v>1</v>
      </c>
      <c r="T419" s="16"/>
      <c r="U419" s="16"/>
      <c r="V419" s="16"/>
      <c r="W419" s="16"/>
      <c r="X419" s="18">
        <v>48</v>
      </c>
      <c r="Y419" s="16"/>
      <c r="Z419" s="18">
        <f>U419+V419+W419+X419+Y419</f>
        <v>48</v>
      </c>
      <c r="AA419" s="2"/>
    </row>
    <row r="420" spans="1:27" s="3" customFormat="1" outlineLevel="2">
      <c r="A420" s="21"/>
      <c r="B420" s="21"/>
      <c r="C420" s="21"/>
      <c r="D420" s="16" t="s">
        <v>1664</v>
      </c>
      <c r="E420" s="21"/>
      <c r="F420" s="21"/>
      <c r="G420" s="16" t="s">
        <v>477</v>
      </c>
      <c r="H420" s="34" t="s">
        <v>1630</v>
      </c>
      <c r="I420" s="34"/>
      <c r="J420" s="34">
        <v>4</v>
      </c>
      <c r="K420" s="21"/>
      <c r="L420" s="21"/>
      <c r="M420" s="21"/>
      <c r="N420" s="21"/>
      <c r="O420" s="21"/>
      <c r="P420" s="21"/>
      <c r="Q420" s="21"/>
      <c r="R420" s="21"/>
      <c r="S420" s="35"/>
      <c r="T420" s="17"/>
      <c r="U420" s="16"/>
      <c r="V420" s="17">
        <f>J420*14</f>
        <v>56</v>
      </c>
      <c r="W420" s="17"/>
      <c r="X420" s="23"/>
      <c r="Y420" s="17"/>
      <c r="Z420" s="18">
        <f>U420+V420+W420+X420+Y420</f>
        <v>56</v>
      </c>
    </row>
    <row r="421" spans="1:27" s="3" customFormat="1" outlineLevel="2">
      <c r="A421" s="21"/>
      <c r="B421" s="21"/>
      <c r="C421" s="21"/>
      <c r="D421" s="16" t="s">
        <v>1665</v>
      </c>
      <c r="E421" s="21"/>
      <c r="F421" s="21"/>
      <c r="G421" s="16" t="s">
        <v>477</v>
      </c>
      <c r="H421" s="21" t="s">
        <v>1630</v>
      </c>
      <c r="I421" s="21"/>
      <c r="J421" s="21">
        <v>13</v>
      </c>
      <c r="K421" s="21"/>
      <c r="L421" s="21"/>
      <c r="M421" s="21"/>
      <c r="N421" s="21"/>
      <c r="O421" s="21"/>
      <c r="P421" s="21"/>
      <c r="Q421" s="21"/>
      <c r="R421" s="21"/>
      <c r="S421" s="35"/>
      <c r="T421" s="17"/>
      <c r="U421" s="17"/>
      <c r="V421" s="17"/>
      <c r="W421" s="17"/>
      <c r="X421" s="23"/>
      <c r="Y421" s="17">
        <f>2*J421</f>
        <v>26</v>
      </c>
      <c r="Z421" s="18">
        <f>U421+V421+W421+X421+Y421</f>
        <v>26</v>
      </c>
      <c r="AA421" s="33"/>
    </row>
    <row r="422" spans="1:27" s="3" customFormat="1" outlineLevel="1">
      <c r="A422" s="21"/>
      <c r="B422" s="21"/>
      <c r="C422" s="21"/>
      <c r="D422" s="16"/>
      <c r="E422" s="21"/>
      <c r="F422" s="21"/>
      <c r="G422" s="42" t="s">
        <v>2363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35"/>
      <c r="T422" s="17"/>
      <c r="U422" s="17"/>
      <c r="V422" s="17"/>
      <c r="W422" s="17"/>
      <c r="X422" s="23"/>
      <c r="Y422" s="17"/>
      <c r="Z422" s="18">
        <f>SUBTOTAL(9,Z405:Z421)</f>
        <v>808.44143555103301</v>
      </c>
      <c r="AA422" s="33"/>
    </row>
    <row r="423" spans="1:27" s="3" customFormat="1" outlineLevel="2">
      <c r="A423" s="16" t="s">
        <v>521</v>
      </c>
      <c r="B423" s="16" t="s">
        <v>49</v>
      </c>
      <c r="C423" s="16" t="s">
        <v>938</v>
      </c>
      <c r="D423" s="16" t="s">
        <v>1717</v>
      </c>
      <c r="E423" s="16" t="s">
        <v>1658</v>
      </c>
      <c r="F423" s="16" t="s">
        <v>51</v>
      </c>
      <c r="G423" s="16" t="s">
        <v>274</v>
      </c>
      <c r="H423" s="16" t="s">
        <v>275</v>
      </c>
      <c r="I423" s="16" t="s">
        <v>54</v>
      </c>
      <c r="J423" s="16">
        <v>81</v>
      </c>
      <c r="K423" s="16"/>
      <c r="L423" s="16"/>
      <c r="M423" s="16" t="s">
        <v>907</v>
      </c>
      <c r="N423" s="16" t="s">
        <v>56</v>
      </c>
      <c r="O423" s="16" t="s">
        <v>25</v>
      </c>
      <c r="P423" s="16" t="s">
        <v>56</v>
      </c>
      <c r="Q423" s="16" t="s">
        <v>25</v>
      </c>
      <c r="R423" s="17">
        <f>P423+Q423</f>
        <v>16</v>
      </c>
      <c r="S423" s="18">
        <f>IF(J423&lt;25,1,1+(J423-25)/J423)</f>
        <v>1.691358024691358</v>
      </c>
      <c r="T423" s="16"/>
      <c r="U423" s="16"/>
      <c r="V423" s="16"/>
      <c r="W423" s="16"/>
      <c r="X423" s="18">
        <v>64</v>
      </c>
      <c r="Y423" s="16"/>
      <c r="Z423" s="18">
        <f>U423+V423+W423+X423+Y423</f>
        <v>64</v>
      </c>
      <c r="AA423" s="2"/>
    </row>
    <row r="424" spans="1:27" s="3" customFormat="1" outlineLevel="2">
      <c r="A424" s="16" t="s">
        <v>521</v>
      </c>
      <c r="B424" s="16" t="s">
        <v>57</v>
      </c>
      <c r="C424" s="16" t="s">
        <v>58</v>
      </c>
      <c r="D424" s="16" t="s">
        <v>1659</v>
      </c>
      <c r="E424" s="16" t="s">
        <v>1658</v>
      </c>
      <c r="F424" s="16" t="s">
        <v>45</v>
      </c>
      <c r="G424" s="16" t="s">
        <v>274</v>
      </c>
      <c r="H424" s="16" t="s">
        <v>275</v>
      </c>
      <c r="I424" s="16" t="s">
        <v>54</v>
      </c>
      <c r="J424" s="16">
        <v>34</v>
      </c>
      <c r="K424" s="16" t="s">
        <v>939</v>
      </c>
      <c r="L424" s="16" t="s">
        <v>940</v>
      </c>
      <c r="M424" s="16" t="s">
        <v>907</v>
      </c>
      <c r="N424" s="16" t="s">
        <v>61</v>
      </c>
      <c r="O424" s="16" t="s">
        <v>61</v>
      </c>
      <c r="P424" s="16" t="s">
        <v>25</v>
      </c>
      <c r="Q424" s="16" t="s">
        <v>25</v>
      </c>
      <c r="R424" s="17">
        <v>0</v>
      </c>
      <c r="S424" s="18">
        <f>IF(J424&lt;25,1,1+(J424-25)/J424)</f>
        <v>1.2647058823529411</v>
      </c>
      <c r="T424" s="16">
        <v>1</v>
      </c>
      <c r="U424" s="16">
        <f>O424*S424*T424</f>
        <v>40.470588235294116</v>
      </c>
      <c r="V424" s="16"/>
      <c r="W424" s="16"/>
      <c r="X424" s="18"/>
      <c r="Y424" s="16"/>
      <c r="Z424" s="18">
        <f>U424+V424+W424+X424+Y424</f>
        <v>40.470588235294116</v>
      </c>
    </row>
    <row r="425" spans="1:27" s="3" customFormat="1" outlineLevel="2">
      <c r="A425" s="16" t="s">
        <v>13</v>
      </c>
      <c r="B425" s="16" t="s">
        <v>268</v>
      </c>
      <c r="C425" s="16" t="s">
        <v>269</v>
      </c>
      <c r="D425" s="16" t="s">
        <v>1659</v>
      </c>
      <c r="E425" s="16" t="s">
        <v>1661</v>
      </c>
      <c r="F425" s="16" t="s">
        <v>45</v>
      </c>
      <c r="G425" s="16" t="s">
        <v>274</v>
      </c>
      <c r="H425" s="16" t="s">
        <v>275</v>
      </c>
      <c r="I425" s="16" t="s">
        <v>54</v>
      </c>
      <c r="J425" s="16">
        <v>5</v>
      </c>
      <c r="K425" s="16" t="s">
        <v>66</v>
      </c>
      <c r="L425" s="16" t="s">
        <v>108</v>
      </c>
      <c r="M425" s="16" t="s">
        <v>68</v>
      </c>
      <c r="N425" s="16" t="s">
        <v>61</v>
      </c>
      <c r="O425" s="16" t="s">
        <v>61</v>
      </c>
      <c r="P425" s="16" t="s">
        <v>25</v>
      </c>
      <c r="Q425" s="16" t="s">
        <v>25</v>
      </c>
      <c r="R425" s="17">
        <v>0</v>
      </c>
      <c r="S425" s="18">
        <f>IF(J425&lt;25,1,1+(J425-25)/J425)</f>
        <v>1</v>
      </c>
      <c r="T425" s="16">
        <v>1</v>
      </c>
      <c r="U425" s="16">
        <f>O425*S425*T425</f>
        <v>32</v>
      </c>
      <c r="V425" s="16"/>
      <c r="W425" s="16"/>
      <c r="X425" s="18"/>
      <c r="Y425" s="16"/>
      <c r="Z425" s="18">
        <f>U425+V425+W425+X425+Y425</f>
        <v>32</v>
      </c>
    </row>
    <row r="426" spans="1:27" s="3" customFormat="1" outlineLevel="2">
      <c r="A426" s="16" t="s">
        <v>521</v>
      </c>
      <c r="B426" s="16" t="s">
        <v>1376</v>
      </c>
      <c r="C426" s="16" t="s">
        <v>1377</v>
      </c>
      <c r="D426" s="16" t="s">
        <v>1659</v>
      </c>
      <c r="E426" s="16" t="s">
        <v>1658</v>
      </c>
      <c r="F426" s="16" t="s">
        <v>45</v>
      </c>
      <c r="G426" s="16" t="s">
        <v>274</v>
      </c>
      <c r="H426" s="16" t="s">
        <v>275</v>
      </c>
      <c r="I426" s="16" t="s">
        <v>54</v>
      </c>
      <c r="J426" s="16">
        <v>35</v>
      </c>
      <c r="K426" s="16" t="s">
        <v>925</v>
      </c>
      <c r="L426" s="16" t="s">
        <v>108</v>
      </c>
      <c r="M426" s="16" t="s">
        <v>907</v>
      </c>
      <c r="N426" s="16" t="s">
        <v>61</v>
      </c>
      <c r="O426" s="16" t="s">
        <v>145</v>
      </c>
      <c r="P426" s="16" t="s">
        <v>144</v>
      </c>
      <c r="Q426" s="16" t="s">
        <v>25</v>
      </c>
      <c r="R426" s="17">
        <v>18</v>
      </c>
      <c r="S426" s="18">
        <f>IF(J426&lt;25,1,1+(J426-25)/J426)</f>
        <v>1.2857142857142856</v>
      </c>
      <c r="T426" s="16">
        <v>1</v>
      </c>
      <c r="U426" s="16">
        <f>O426*S426*T426</f>
        <v>18</v>
      </c>
      <c r="V426" s="16"/>
      <c r="W426" s="16"/>
      <c r="X426" s="18">
        <v>36</v>
      </c>
      <c r="Y426" s="16"/>
      <c r="Z426" s="18">
        <f>U426+V426+W426+X426+Y426</f>
        <v>54</v>
      </c>
    </row>
    <row r="427" spans="1:27" s="3" customFormat="1" outlineLevel="2">
      <c r="A427" s="16" t="s">
        <v>521</v>
      </c>
      <c r="B427" s="16" t="s">
        <v>894</v>
      </c>
      <c r="C427" s="16" t="s">
        <v>895</v>
      </c>
      <c r="D427" s="16" t="s">
        <v>1657</v>
      </c>
      <c r="E427" s="16" t="s">
        <v>1658</v>
      </c>
      <c r="F427" s="16" t="s">
        <v>45</v>
      </c>
      <c r="G427" s="16" t="s">
        <v>274</v>
      </c>
      <c r="H427" s="16" t="s">
        <v>275</v>
      </c>
      <c r="I427" s="16" t="s">
        <v>54</v>
      </c>
      <c r="J427" s="16">
        <v>88</v>
      </c>
      <c r="K427" s="16" t="s">
        <v>1045</v>
      </c>
      <c r="L427" s="16" t="s">
        <v>1212</v>
      </c>
      <c r="M427" s="16" t="s">
        <v>907</v>
      </c>
      <c r="N427" s="16" t="s">
        <v>25</v>
      </c>
      <c r="O427" s="16" t="s">
        <v>25</v>
      </c>
      <c r="P427" s="16" t="s">
        <v>25</v>
      </c>
      <c r="Q427" s="16" t="s">
        <v>25</v>
      </c>
      <c r="R427" s="17"/>
      <c r="S427" s="18">
        <f>IF(J427&lt;25,1,1+(J427-25)/J427)</f>
        <v>1.7159090909090908</v>
      </c>
      <c r="T427" s="16"/>
      <c r="U427" s="16"/>
      <c r="V427" s="16"/>
      <c r="W427" s="16"/>
      <c r="X427" s="18">
        <f>32*S427*F427</f>
        <v>109.81818181818181</v>
      </c>
      <c r="Y427" s="16"/>
      <c r="Z427" s="18">
        <f>U427+V427+W427+X427+Y427</f>
        <v>109.81818181818181</v>
      </c>
      <c r="AA427" s="33"/>
    </row>
    <row r="428" spans="1:27" s="3" customFormat="1" outlineLevel="2">
      <c r="A428" s="16" t="s">
        <v>521</v>
      </c>
      <c r="B428" s="16" t="s">
        <v>1398</v>
      </c>
      <c r="C428" s="16" t="s">
        <v>1399</v>
      </c>
      <c r="D428" s="16" t="s">
        <v>1659</v>
      </c>
      <c r="E428" s="16" t="s">
        <v>1658</v>
      </c>
      <c r="F428" s="16" t="s">
        <v>45</v>
      </c>
      <c r="G428" s="16" t="s">
        <v>274</v>
      </c>
      <c r="H428" s="16" t="s">
        <v>275</v>
      </c>
      <c r="I428" s="16" t="s">
        <v>54</v>
      </c>
      <c r="J428" s="16">
        <v>2</v>
      </c>
      <c r="K428" s="16" t="s">
        <v>1184</v>
      </c>
      <c r="L428" s="16" t="s">
        <v>963</v>
      </c>
      <c r="M428" s="16" t="s">
        <v>907</v>
      </c>
      <c r="N428" s="16" t="s">
        <v>61</v>
      </c>
      <c r="O428" s="16" t="s">
        <v>61</v>
      </c>
      <c r="P428" s="16" t="s">
        <v>25</v>
      </c>
      <c r="Q428" s="16" t="s">
        <v>25</v>
      </c>
      <c r="R428" s="17">
        <v>0</v>
      </c>
      <c r="S428" s="18">
        <f>IF(J428&lt;25,1,1+(J428-25)/J428)</f>
        <v>1</v>
      </c>
      <c r="T428" s="16">
        <v>1</v>
      </c>
      <c r="U428" s="16">
        <f>O428*S428*T428</f>
        <v>32</v>
      </c>
      <c r="V428" s="16"/>
      <c r="W428" s="16"/>
      <c r="X428" s="18"/>
      <c r="Y428" s="16"/>
      <c r="Z428" s="18">
        <f>U428+V428+W428+X428+Y428</f>
        <v>32</v>
      </c>
    </row>
    <row r="429" spans="1:27" s="3" customFormat="1" outlineLevel="2">
      <c r="A429" s="21"/>
      <c r="B429" s="21"/>
      <c r="C429" s="21"/>
      <c r="D429" s="16" t="s">
        <v>1664</v>
      </c>
      <c r="E429" s="21"/>
      <c r="F429" s="21"/>
      <c r="G429" s="16" t="s">
        <v>274</v>
      </c>
      <c r="H429" s="34" t="s">
        <v>1644</v>
      </c>
      <c r="I429" s="34"/>
      <c r="J429" s="34">
        <v>7</v>
      </c>
      <c r="K429" s="21"/>
      <c r="L429" s="21"/>
      <c r="M429" s="21"/>
      <c r="N429" s="21"/>
      <c r="O429" s="21"/>
      <c r="P429" s="21"/>
      <c r="Q429" s="21"/>
      <c r="R429" s="21"/>
      <c r="S429" s="35"/>
      <c r="T429" s="17"/>
      <c r="U429" s="16"/>
      <c r="V429" s="17">
        <f>J429*14</f>
        <v>98</v>
      </c>
      <c r="W429" s="17"/>
      <c r="X429" s="23"/>
      <c r="Y429" s="17"/>
      <c r="Z429" s="18">
        <f>U429+V429+W429+X429+Y429</f>
        <v>98</v>
      </c>
    </row>
    <row r="430" spans="1:27" s="3" customFormat="1" outlineLevel="2">
      <c r="A430" s="21"/>
      <c r="B430" s="21"/>
      <c r="C430" s="21"/>
      <c r="D430" s="16" t="s">
        <v>1665</v>
      </c>
      <c r="E430" s="21"/>
      <c r="F430" s="21"/>
      <c r="G430" s="16" t="s">
        <v>274</v>
      </c>
      <c r="H430" s="34" t="s">
        <v>1644</v>
      </c>
      <c r="I430" s="21"/>
      <c r="J430" s="21">
        <v>4</v>
      </c>
      <c r="K430" s="21"/>
      <c r="L430" s="21"/>
      <c r="M430" s="21"/>
      <c r="N430" s="21"/>
      <c r="O430" s="21"/>
      <c r="P430" s="21"/>
      <c r="Q430" s="21"/>
      <c r="R430" s="21"/>
      <c r="S430" s="35"/>
      <c r="T430" s="17"/>
      <c r="U430" s="17"/>
      <c r="V430" s="17"/>
      <c r="W430" s="17"/>
      <c r="X430" s="23"/>
      <c r="Y430" s="17">
        <f>2*J430</f>
        <v>8</v>
      </c>
      <c r="Z430" s="18">
        <f>U430+V430+W430+X430+Y430</f>
        <v>8</v>
      </c>
      <c r="AA430" s="33"/>
    </row>
    <row r="431" spans="1:27" s="3" customFormat="1" outlineLevel="2">
      <c r="A431" s="21"/>
      <c r="B431" s="21"/>
      <c r="C431" s="21"/>
      <c r="D431" s="16" t="s">
        <v>1665</v>
      </c>
      <c r="E431" s="21"/>
      <c r="F431" s="21"/>
      <c r="G431" s="16" t="s">
        <v>274</v>
      </c>
      <c r="H431" s="21" t="s">
        <v>1496</v>
      </c>
      <c r="I431" s="21"/>
      <c r="J431" s="21">
        <v>5</v>
      </c>
      <c r="K431" s="21"/>
      <c r="L431" s="21"/>
      <c r="M431" s="21"/>
      <c r="N431" s="21"/>
      <c r="O431" s="21"/>
      <c r="P431" s="21"/>
      <c r="Q431" s="21"/>
      <c r="R431" s="21"/>
      <c r="S431" s="35"/>
      <c r="T431" s="17"/>
      <c r="U431" s="17"/>
      <c r="V431" s="17"/>
      <c r="W431" s="17"/>
      <c r="X431" s="23"/>
      <c r="Y431" s="17">
        <f>2*J431</f>
        <v>10</v>
      </c>
      <c r="Z431" s="18">
        <f>U431+V431+W431+X431+Y431</f>
        <v>10</v>
      </c>
      <c r="AA431" s="33"/>
    </row>
    <row r="432" spans="1:27" s="3" customFormat="1" outlineLevel="1">
      <c r="A432" s="21"/>
      <c r="B432" s="21"/>
      <c r="C432" s="21"/>
      <c r="D432" s="16"/>
      <c r="E432" s="21"/>
      <c r="F432" s="21"/>
      <c r="G432" s="42" t="s">
        <v>2364</v>
      </c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35"/>
      <c r="T432" s="17"/>
      <c r="U432" s="17"/>
      <c r="V432" s="17"/>
      <c r="W432" s="17"/>
      <c r="X432" s="23"/>
      <c r="Y432" s="17"/>
      <c r="Z432" s="18">
        <f>SUBTOTAL(9,Z423:Z431)</f>
        <v>448.2887700534759</v>
      </c>
      <c r="AA432" s="33"/>
    </row>
    <row r="433" spans="1:27" s="3" customFormat="1" outlineLevel="2">
      <c r="A433" s="11"/>
      <c r="B433" s="11"/>
      <c r="C433" s="11" t="s">
        <v>1896</v>
      </c>
      <c r="D433" s="11" t="s">
        <v>1696</v>
      </c>
      <c r="E433" s="11"/>
      <c r="F433" s="11"/>
      <c r="G433" s="16" t="s">
        <v>692</v>
      </c>
      <c r="H433" s="11" t="s">
        <v>1897</v>
      </c>
      <c r="I433" s="11"/>
      <c r="J433" s="11"/>
      <c r="K433" s="11"/>
      <c r="L433" s="11"/>
      <c r="M433" s="11"/>
      <c r="N433" s="11"/>
      <c r="O433" s="11"/>
      <c r="P433" s="11"/>
      <c r="Q433" s="11"/>
      <c r="R433" s="10"/>
      <c r="S433" s="11"/>
      <c r="T433" s="11"/>
      <c r="U433" s="11"/>
      <c r="V433" s="11"/>
      <c r="W433" s="11">
        <v>15</v>
      </c>
      <c r="X433" s="11"/>
      <c r="Y433" s="11"/>
      <c r="Z433" s="18">
        <f>U433+V433+W433+X433+Y433</f>
        <v>15</v>
      </c>
      <c r="AA433" s="33"/>
    </row>
    <row r="434" spans="1:27" s="3" customFormat="1" outlineLevel="2">
      <c r="A434" s="16" t="s">
        <v>521</v>
      </c>
      <c r="B434" s="16" t="s">
        <v>1172</v>
      </c>
      <c r="C434" s="16" t="s">
        <v>1173</v>
      </c>
      <c r="D434" s="16" t="s">
        <v>1655</v>
      </c>
      <c r="E434" s="16" t="s">
        <v>1656</v>
      </c>
      <c r="F434" s="16" t="s">
        <v>16</v>
      </c>
      <c r="G434" s="16" t="s">
        <v>692</v>
      </c>
      <c r="H434" s="16" t="s">
        <v>1898</v>
      </c>
      <c r="I434" s="16" t="s">
        <v>1899</v>
      </c>
      <c r="J434" s="16">
        <v>38</v>
      </c>
      <c r="K434" s="16" t="s">
        <v>1174</v>
      </c>
      <c r="L434" s="16" t="s">
        <v>339</v>
      </c>
      <c r="M434" s="16" t="s">
        <v>904</v>
      </c>
      <c r="N434" s="16" t="s">
        <v>22</v>
      </c>
      <c r="O434" s="16" t="s">
        <v>40</v>
      </c>
      <c r="P434" s="16" t="s">
        <v>132</v>
      </c>
      <c r="Q434" s="16" t="s">
        <v>25</v>
      </c>
      <c r="R434" s="17">
        <v>8</v>
      </c>
      <c r="S434" s="18">
        <f>IF(J434&lt;25,1,1+(J434-25)/J434)</f>
        <v>1.3421052631578947</v>
      </c>
      <c r="T434" s="16">
        <v>1</v>
      </c>
      <c r="U434" s="16">
        <f>O434*S434*T434</f>
        <v>53.684210526315788</v>
      </c>
      <c r="V434" s="16"/>
      <c r="W434" s="16"/>
      <c r="X434" s="18">
        <f>R434*S434</f>
        <v>10.736842105263158</v>
      </c>
      <c r="Y434" s="16"/>
      <c r="Z434" s="18">
        <f>U434+V434+W434+X434+Y434</f>
        <v>64.421052631578945</v>
      </c>
    </row>
    <row r="435" spans="1:27" s="3" customFormat="1" outlineLevel="2">
      <c r="A435" s="16" t="s">
        <v>521</v>
      </c>
      <c r="B435" s="16" t="s">
        <v>1175</v>
      </c>
      <c r="C435" s="16" t="s">
        <v>1176</v>
      </c>
      <c r="D435" s="16" t="s">
        <v>1900</v>
      </c>
      <c r="E435" s="16" t="s">
        <v>1656</v>
      </c>
      <c r="F435" s="16" t="s">
        <v>99</v>
      </c>
      <c r="G435" s="16" t="s">
        <v>692</v>
      </c>
      <c r="H435" s="16" t="s">
        <v>693</v>
      </c>
      <c r="I435" s="16" t="s">
        <v>19</v>
      </c>
      <c r="J435" s="16">
        <v>37</v>
      </c>
      <c r="K435" s="16" t="s">
        <v>1177</v>
      </c>
      <c r="L435" s="16" t="s">
        <v>1178</v>
      </c>
      <c r="M435" s="16" t="s">
        <v>904</v>
      </c>
      <c r="N435" s="16" t="s">
        <v>25</v>
      </c>
      <c r="O435" s="16" t="s">
        <v>25</v>
      </c>
      <c r="P435" s="16" t="s">
        <v>25</v>
      </c>
      <c r="Q435" s="16" t="s">
        <v>25</v>
      </c>
      <c r="R435" s="17"/>
      <c r="S435" s="18">
        <f>IF(J435&lt;25,1,1+(J435-25)/J435)</f>
        <v>1.3243243243243243</v>
      </c>
      <c r="T435" s="16"/>
      <c r="U435" s="16"/>
      <c r="V435" s="16"/>
      <c r="W435" s="16"/>
      <c r="X435" s="18">
        <f>32*S435*F435</f>
        <v>42.378378378378379</v>
      </c>
      <c r="Y435" s="16"/>
      <c r="Z435" s="18">
        <f>U435+V435+W435+X435+Y435</f>
        <v>42.378378378378379</v>
      </c>
      <c r="AA435" s="33"/>
    </row>
    <row r="436" spans="1:27" s="3" customFormat="1" outlineLevel="2">
      <c r="A436" s="11"/>
      <c r="B436" s="11"/>
      <c r="C436" s="11" t="s">
        <v>1442</v>
      </c>
      <c r="D436" s="11" t="s">
        <v>1901</v>
      </c>
      <c r="E436" s="11"/>
      <c r="F436" s="11"/>
      <c r="G436" s="16" t="s">
        <v>692</v>
      </c>
      <c r="H436" s="11" t="s">
        <v>693</v>
      </c>
      <c r="I436" s="11"/>
      <c r="J436" s="11"/>
      <c r="K436" s="11"/>
      <c r="L436" s="11"/>
      <c r="M436" s="11"/>
      <c r="N436" s="11"/>
      <c r="O436" s="11"/>
      <c r="P436" s="11"/>
      <c r="Q436" s="11"/>
      <c r="R436" s="10"/>
      <c r="S436" s="11"/>
      <c r="T436" s="11"/>
      <c r="U436" s="11"/>
      <c r="V436" s="11"/>
      <c r="W436" s="11">
        <v>15</v>
      </c>
      <c r="X436" s="11"/>
      <c r="Y436" s="11"/>
      <c r="Z436" s="18">
        <f>U436+V436+W436+X436+Y436</f>
        <v>15</v>
      </c>
      <c r="AA436" s="33"/>
    </row>
    <row r="437" spans="1:27" s="3" customFormat="1" outlineLevel="2">
      <c r="A437" s="16" t="s">
        <v>13</v>
      </c>
      <c r="B437" s="16" t="s">
        <v>690</v>
      </c>
      <c r="C437" s="16" t="s">
        <v>691</v>
      </c>
      <c r="D437" s="16" t="s">
        <v>1902</v>
      </c>
      <c r="E437" s="16" t="s">
        <v>1903</v>
      </c>
      <c r="F437" s="16" t="s">
        <v>45</v>
      </c>
      <c r="G437" s="16" t="s">
        <v>692</v>
      </c>
      <c r="H437" s="16" t="s">
        <v>693</v>
      </c>
      <c r="I437" s="16" t="s">
        <v>19</v>
      </c>
      <c r="J437" s="16">
        <v>43</v>
      </c>
      <c r="K437" s="16" t="s">
        <v>550</v>
      </c>
      <c r="L437" s="16" t="s">
        <v>355</v>
      </c>
      <c r="M437" s="16" t="s">
        <v>155</v>
      </c>
      <c r="N437" s="16" t="s">
        <v>61</v>
      </c>
      <c r="O437" s="16" t="s">
        <v>61</v>
      </c>
      <c r="P437" s="16" t="s">
        <v>25</v>
      </c>
      <c r="Q437" s="16" t="s">
        <v>25</v>
      </c>
      <c r="R437" s="17">
        <v>0</v>
      </c>
      <c r="S437" s="18">
        <f>IF(J437&lt;25,1,1+(J437-25)/J437)</f>
        <v>1.4186046511627908</v>
      </c>
      <c r="T437" s="16">
        <v>1</v>
      </c>
      <c r="U437" s="16">
        <f>O437*S437*T437</f>
        <v>45.395348837209305</v>
      </c>
      <c r="V437" s="16"/>
      <c r="W437" s="16"/>
      <c r="X437" s="18"/>
      <c r="Y437" s="16"/>
      <c r="Z437" s="18">
        <f>U437+V437+W437+X437+Y437</f>
        <v>45.395348837209305</v>
      </c>
    </row>
    <row r="438" spans="1:27" s="3" customFormat="1" outlineLevel="2">
      <c r="A438" s="16" t="s">
        <v>521</v>
      </c>
      <c r="B438" s="16" t="s">
        <v>750</v>
      </c>
      <c r="C438" s="16" t="s">
        <v>751</v>
      </c>
      <c r="D438" s="16" t="s">
        <v>1904</v>
      </c>
      <c r="E438" s="16" t="s">
        <v>1905</v>
      </c>
      <c r="F438" s="16" t="s">
        <v>45</v>
      </c>
      <c r="G438" s="16" t="s">
        <v>692</v>
      </c>
      <c r="H438" s="16" t="s">
        <v>693</v>
      </c>
      <c r="I438" s="16" t="s">
        <v>19</v>
      </c>
      <c r="J438" s="16">
        <v>6</v>
      </c>
      <c r="K438" s="16" t="s">
        <v>1155</v>
      </c>
      <c r="L438" s="16" t="s">
        <v>84</v>
      </c>
      <c r="M438" s="16" t="s">
        <v>904</v>
      </c>
      <c r="N438" s="16" t="s">
        <v>61</v>
      </c>
      <c r="O438" s="16" t="s">
        <v>61</v>
      </c>
      <c r="P438" s="16" t="s">
        <v>25</v>
      </c>
      <c r="Q438" s="16" t="s">
        <v>25</v>
      </c>
      <c r="R438" s="17">
        <v>0</v>
      </c>
      <c r="S438" s="18">
        <f>IF(J438&lt;25,1,1+(J438-25)/J438)</f>
        <v>1</v>
      </c>
      <c r="T438" s="16">
        <v>2</v>
      </c>
      <c r="U438" s="16">
        <f>O438*S438*T438</f>
        <v>64</v>
      </c>
      <c r="V438" s="16"/>
      <c r="W438" s="16"/>
      <c r="X438" s="18"/>
      <c r="Y438" s="16"/>
      <c r="Z438" s="18">
        <f>U438+V438+W438+X438+Y438</f>
        <v>64</v>
      </c>
    </row>
    <row r="439" spans="1:27" s="3" customFormat="1" outlineLevel="2">
      <c r="A439" s="21"/>
      <c r="B439" s="21"/>
      <c r="C439" s="21"/>
      <c r="D439" s="16" t="s">
        <v>1906</v>
      </c>
      <c r="E439" s="21"/>
      <c r="F439" s="21"/>
      <c r="G439" s="16" t="s">
        <v>692</v>
      </c>
      <c r="H439" s="34" t="s">
        <v>1544</v>
      </c>
      <c r="I439" s="34"/>
      <c r="J439" s="34">
        <v>5</v>
      </c>
      <c r="K439" s="21"/>
      <c r="L439" s="21"/>
      <c r="M439" s="21"/>
      <c r="N439" s="21"/>
      <c r="O439" s="21"/>
      <c r="P439" s="21"/>
      <c r="Q439" s="21"/>
      <c r="R439" s="21"/>
      <c r="S439" s="35"/>
      <c r="T439" s="17"/>
      <c r="U439" s="16"/>
      <c r="V439" s="17">
        <f>J439*14</f>
        <v>70</v>
      </c>
      <c r="W439" s="17"/>
      <c r="X439" s="23"/>
      <c r="Y439" s="17"/>
      <c r="Z439" s="18">
        <f>U439+V439+W439+X439+Y439</f>
        <v>70</v>
      </c>
    </row>
    <row r="440" spans="1:27" s="3" customFormat="1" outlineLevel="2">
      <c r="A440" s="21"/>
      <c r="B440" s="21"/>
      <c r="C440" s="21"/>
      <c r="D440" s="16" t="s">
        <v>1907</v>
      </c>
      <c r="E440" s="21"/>
      <c r="F440" s="21"/>
      <c r="G440" s="16" t="s">
        <v>692</v>
      </c>
      <c r="H440" s="21" t="s">
        <v>1544</v>
      </c>
      <c r="I440" s="21"/>
      <c r="J440" s="21">
        <v>9</v>
      </c>
      <c r="K440" s="21"/>
      <c r="L440" s="21"/>
      <c r="M440" s="21"/>
      <c r="N440" s="21"/>
      <c r="O440" s="21"/>
      <c r="P440" s="21"/>
      <c r="Q440" s="21"/>
      <c r="R440" s="21"/>
      <c r="S440" s="35"/>
      <c r="T440" s="17"/>
      <c r="U440" s="17"/>
      <c r="V440" s="17"/>
      <c r="W440" s="17"/>
      <c r="X440" s="23"/>
      <c r="Y440" s="17">
        <f>2*J440</f>
        <v>18</v>
      </c>
      <c r="Z440" s="18">
        <f>U440+V440+W440+X440+Y440</f>
        <v>18</v>
      </c>
      <c r="AA440" s="33"/>
    </row>
    <row r="441" spans="1:27" s="3" customFormat="1" outlineLevel="1">
      <c r="A441" s="21"/>
      <c r="B441" s="21"/>
      <c r="C441" s="21"/>
      <c r="D441" s="16"/>
      <c r="E441" s="21"/>
      <c r="F441" s="21"/>
      <c r="G441" s="42" t="s">
        <v>2365</v>
      </c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35"/>
      <c r="T441" s="17"/>
      <c r="U441" s="17"/>
      <c r="V441" s="17"/>
      <c r="W441" s="17"/>
      <c r="X441" s="23"/>
      <c r="Y441" s="17"/>
      <c r="Z441" s="18">
        <f>SUBTOTAL(9,Z433:Z440)</f>
        <v>334.19477984716661</v>
      </c>
      <c r="AA441" s="33"/>
    </row>
    <row r="442" spans="1:27" s="3" customFormat="1" outlineLevel="2">
      <c r="A442" s="16" t="s">
        <v>521</v>
      </c>
      <c r="B442" s="16" t="s">
        <v>943</v>
      </c>
      <c r="C442" s="16" t="s">
        <v>944</v>
      </c>
      <c r="D442" s="16" t="s">
        <v>1902</v>
      </c>
      <c r="E442" s="16" t="s">
        <v>1905</v>
      </c>
      <c r="F442" s="16" t="s">
        <v>45</v>
      </c>
      <c r="G442" s="16" t="s">
        <v>70</v>
      </c>
      <c r="H442" s="16" t="s">
        <v>71</v>
      </c>
      <c r="I442" s="16" t="s">
        <v>19</v>
      </c>
      <c r="J442" s="16">
        <v>58</v>
      </c>
      <c r="K442" s="16" t="s">
        <v>947</v>
      </c>
      <c r="L442" s="16" t="s">
        <v>272</v>
      </c>
      <c r="M442" s="16" t="s">
        <v>903</v>
      </c>
      <c r="N442" s="16" t="s">
        <v>61</v>
      </c>
      <c r="O442" s="16" t="s">
        <v>41</v>
      </c>
      <c r="P442" s="16" t="s">
        <v>25</v>
      </c>
      <c r="Q442" s="16" t="s">
        <v>132</v>
      </c>
      <c r="R442" s="17">
        <v>8</v>
      </c>
      <c r="S442" s="18">
        <f>IF(J442&lt;25,1,1+(J442-25)/J442)</f>
        <v>1.5689655172413794</v>
      </c>
      <c r="T442" s="16">
        <v>1</v>
      </c>
      <c r="U442" s="16">
        <f>O442*S442*T442</f>
        <v>37.65517241379311</v>
      </c>
      <c r="V442" s="16"/>
      <c r="W442" s="16"/>
      <c r="X442" s="18">
        <f>R442*S442</f>
        <v>12.551724137931036</v>
      </c>
      <c r="Y442" s="16"/>
      <c r="Z442" s="18">
        <f>U442+V442+W442+X442+Y442</f>
        <v>50.206896551724142</v>
      </c>
    </row>
    <row r="443" spans="1:27" s="3" customFormat="1" outlineLevel="2">
      <c r="A443" s="16" t="s">
        <v>521</v>
      </c>
      <c r="B443" s="16" t="s">
        <v>951</v>
      </c>
      <c r="C443" s="16" t="s">
        <v>952</v>
      </c>
      <c r="D443" s="16" t="s">
        <v>1908</v>
      </c>
      <c r="E443" s="16" t="s">
        <v>1909</v>
      </c>
      <c r="F443" s="16" t="s">
        <v>51</v>
      </c>
      <c r="G443" s="16" t="s">
        <v>70</v>
      </c>
      <c r="H443" s="16" t="s">
        <v>71</v>
      </c>
      <c r="I443" s="16" t="s">
        <v>19</v>
      </c>
      <c r="J443" s="16">
        <v>63</v>
      </c>
      <c r="K443" s="16"/>
      <c r="L443" s="16"/>
      <c r="M443" s="16" t="s">
        <v>903</v>
      </c>
      <c r="N443" s="16" t="s">
        <v>56</v>
      </c>
      <c r="O443" s="16" t="s">
        <v>25</v>
      </c>
      <c r="P443" s="16" t="s">
        <v>56</v>
      </c>
      <c r="Q443" s="16" t="s">
        <v>25</v>
      </c>
      <c r="R443" s="17">
        <f>P443+Q443</f>
        <v>16</v>
      </c>
      <c r="S443" s="18">
        <v>1</v>
      </c>
      <c r="T443" s="16"/>
      <c r="U443" s="16"/>
      <c r="V443" s="16"/>
      <c r="W443" s="16"/>
      <c r="X443" s="18">
        <f>R443*S443*3</f>
        <v>48</v>
      </c>
      <c r="Y443" s="16"/>
      <c r="Z443" s="18">
        <f>U443+V443+W443+X443+Y443</f>
        <v>48</v>
      </c>
      <c r="AA443" s="2"/>
    </row>
    <row r="444" spans="1:27" s="3" customFormat="1" outlineLevel="2">
      <c r="A444" s="16" t="s">
        <v>13</v>
      </c>
      <c r="B444" s="16" t="s">
        <v>62</v>
      </c>
      <c r="C444" s="16" t="s">
        <v>63</v>
      </c>
      <c r="D444" s="16" t="s">
        <v>1910</v>
      </c>
      <c r="E444" s="16" t="s">
        <v>1911</v>
      </c>
      <c r="F444" s="16" t="s">
        <v>45</v>
      </c>
      <c r="G444" s="16" t="s">
        <v>70</v>
      </c>
      <c r="H444" s="16" t="s">
        <v>71</v>
      </c>
      <c r="I444" s="16" t="s">
        <v>19</v>
      </c>
      <c r="J444" s="16">
        <v>20</v>
      </c>
      <c r="K444" s="16" t="s">
        <v>59</v>
      </c>
      <c r="L444" s="16" t="s">
        <v>72</v>
      </c>
      <c r="M444" s="16" t="s">
        <v>73</v>
      </c>
      <c r="N444" s="16" t="s">
        <v>61</v>
      </c>
      <c r="O444" s="16" t="s">
        <v>24</v>
      </c>
      <c r="P444" s="16" t="s">
        <v>69</v>
      </c>
      <c r="Q444" s="16" t="s">
        <v>25</v>
      </c>
      <c r="R444" s="17">
        <v>12</v>
      </c>
      <c r="S444" s="18">
        <f>IF(J444&lt;25,1,1+(J444-25)/J444)</f>
        <v>1</v>
      </c>
      <c r="T444" s="16">
        <v>1</v>
      </c>
      <c r="U444" s="16">
        <f>O444*S444*T444</f>
        <v>20</v>
      </c>
      <c r="V444" s="16"/>
      <c r="W444" s="16"/>
      <c r="X444" s="18">
        <f>R444*S444</f>
        <v>12</v>
      </c>
      <c r="Y444" s="16"/>
      <c r="Z444" s="18">
        <f>U444+V444+W444+X444+Y444</f>
        <v>32</v>
      </c>
    </row>
    <row r="445" spans="1:27" s="3" customFormat="1" outlineLevel="2">
      <c r="A445" s="16" t="s">
        <v>521</v>
      </c>
      <c r="B445" s="16" t="s">
        <v>1316</v>
      </c>
      <c r="C445" s="16" t="s">
        <v>1317</v>
      </c>
      <c r="D445" s="16" t="s">
        <v>1910</v>
      </c>
      <c r="E445" s="16" t="s">
        <v>1909</v>
      </c>
      <c r="F445" s="16" t="s">
        <v>16</v>
      </c>
      <c r="G445" s="16" t="s">
        <v>70</v>
      </c>
      <c r="H445" s="16" t="s">
        <v>71</v>
      </c>
      <c r="I445" s="16" t="s">
        <v>19</v>
      </c>
      <c r="J445" s="16">
        <v>84</v>
      </c>
      <c r="K445" s="16" t="s">
        <v>972</v>
      </c>
      <c r="L445" s="16" t="s">
        <v>1318</v>
      </c>
      <c r="M445" s="16" t="s">
        <v>903</v>
      </c>
      <c r="N445" s="16" t="s">
        <v>22</v>
      </c>
      <c r="O445" s="16" t="s">
        <v>40</v>
      </c>
      <c r="P445" s="16" t="s">
        <v>132</v>
      </c>
      <c r="Q445" s="16" t="s">
        <v>25</v>
      </c>
      <c r="R445" s="17">
        <v>8</v>
      </c>
      <c r="S445" s="18">
        <f>IF(J445&lt;25,1,1+(J445-25)/J445)</f>
        <v>1.7023809523809523</v>
      </c>
      <c r="T445" s="16">
        <v>1</v>
      </c>
      <c r="U445" s="16">
        <f>O445*S445*T445</f>
        <v>68.095238095238088</v>
      </c>
      <c r="V445" s="16"/>
      <c r="W445" s="16"/>
      <c r="X445" s="18">
        <v>24</v>
      </c>
      <c r="Y445" s="16"/>
      <c r="Z445" s="18">
        <f>U445+V445+W445+X445+Y445</f>
        <v>92.095238095238088</v>
      </c>
    </row>
    <row r="446" spans="1:27" s="3" customFormat="1" outlineLevel="2">
      <c r="A446" s="16" t="s">
        <v>521</v>
      </c>
      <c r="B446" s="16" t="s">
        <v>897</v>
      </c>
      <c r="C446" s="16" t="s">
        <v>898</v>
      </c>
      <c r="D446" s="16" t="s">
        <v>1912</v>
      </c>
      <c r="E446" s="16" t="s">
        <v>1911</v>
      </c>
      <c r="F446" s="16" t="s">
        <v>1913</v>
      </c>
      <c r="G446" s="16" t="s">
        <v>70</v>
      </c>
      <c r="H446" s="16" t="s">
        <v>1914</v>
      </c>
      <c r="I446" s="16"/>
      <c r="J446" s="16">
        <v>6</v>
      </c>
      <c r="K446" s="16"/>
      <c r="L446" s="16"/>
      <c r="M446" s="16" t="s">
        <v>903</v>
      </c>
      <c r="N446" s="16" t="s">
        <v>25</v>
      </c>
      <c r="O446" s="16" t="s">
        <v>25</v>
      </c>
      <c r="P446" s="16" t="s">
        <v>25</v>
      </c>
      <c r="Q446" s="16" t="s">
        <v>25</v>
      </c>
      <c r="R446" s="16"/>
      <c r="S446" s="18"/>
      <c r="T446" s="16"/>
      <c r="U446" s="16"/>
      <c r="V446" s="16"/>
      <c r="W446" s="16"/>
      <c r="X446" s="18">
        <f>0.3*14*J446</f>
        <v>25.200000000000003</v>
      </c>
      <c r="Y446" s="16"/>
      <c r="Z446" s="18">
        <f>U446+V446+W446+X446+Y446</f>
        <v>25.200000000000003</v>
      </c>
      <c r="AA446" s="32"/>
    </row>
    <row r="447" spans="1:27" s="3" customFormat="1" outlineLevel="2">
      <c r="A447" s="21"/>
      <c r="B447" s="21"/>
      <c r="C447" s="21"/>
      <c r="D447" s="16" t="s">
        <v>1705</v>
      </c>
      <c r="E447" s="21"/>
      <c r="F447" s="21"/>
      <c r="G447" s="16" t="s">
        <v>70</v>
      </c>
      <c r="H447" s="34" t="s">
        <v>1602</v>
      </c>
      <c r="I447" s="34"/>
      <c r="J447" s="34">
        <v>4</v>
      </c>
      <c r="K447" s="21"/>
      <c r="L447" s="21"/>
      <c r="M447" s="21"/>
      <c r="N447" s="21"/>
      <c r="O447" s="21"/>
      <c r="P447" s="21"/>
      <c r="Q447" s="21"/>
      <c r="R447" s="21"/>
      <c r="S447" s="35"/>
      <c r="T447" s="17"/>
      <c r="U447" s="16"/>
      <c r="V447" s="17">
        <f>J447*14</f>
        <v>56</v>
      </c>
      <c r="W447" s="17"/>
      <c r="X447" s="23"/>
      <c r="Y447" s="17"/>
      <c r="Z447" s="18">
        <f>U447+V447+W447+X447+Y447</f>
        <v>56</v>
      </c>
    </row>
    <row r="448" spans="1:27" s="3" customFormat="1" outlineLevel="2">
      <c r="A448" s="21"/>
      <c r="B448" s="21"/>
      <c r="C448" s="21"/>
      <c r="D448" s="16" t="s">
        <v>1706</v>
      </c>
      <c r="E448" s="21"/>
      <c r="F448" s="21"/>
      <c r="G448" s="16" t="s">
        <v>70</v>
      </c>
      <c r="H448" s="21" t="s">
        <v>1602</v>
      </c>
      <c r="I448" s="21"/>
      <c r="J448" s="21">
        <v>11</v>
      </c>
      <c r="K448" s="21"/>
      <c r="L448" s="21"/>
      <c r="M448" s="21"/>
      <c r="N448" s="21"/>
      <c r="O448" s="21"/>
      <c r="P448" s="21"/>
      <c r="Q448" s="21"/>
      <c r="R448" s="21"/>
      <c r="S448" s="35"/>
      <c r="T448" s="17"/>
      <c r="U448" s="17"/>
      <c r="V448" s="17"/>
      <c r="W448" s="17"/>
      <c r="X448" s="23"/>
      <c r="Y448" s="17">
        <f>2*J448</f>
        <v>22</v>
      </c>
      <c r="Z448" s="18">
        <f>U448+V448+W448+X448+Y448</f>
        <v>22</v>
      </c>
      <c r="AA448" s="33"/>
    </row>
    <row r="449" spans="1:27" s="3" customFormat="1" outlineLevel="1">
      <c r="A449" s="21"/>
      <c r="B449" s="21"/>
      <c r="C449" s="21"/>
      <c r="D449" s="16"/>
      <c r="E449" s="21"/>
      <c r="F449" s="21"/>
      <c r="G449" s="42" t="s">
        <v>2366</v>
      </c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35"/>
      <c r="T449" s="17"/>
      <c r="U449" s="17"/>
      <c r="V449" s="17"/>
      <c r="W449" s="17"/>
      <c r="X449" s="23"/>
      <c r="Y449" s="17"/>
      <c r="Z449" s="18">
        <f>SUBTOTAL(9,Z442:Z448)</f>
        <v>325.50213464696219</v>
      </c>
      <c r="AA449" s="33"/>
    </row>
    <row r="450" spans="1:27" s="3" customFormat="1" outlineLevel="2">
      <c r="A450" s="21"/>
      <c r="B450" s="21"/>
      <c r="C450" s="21"/>
      <c r="D450" s="16" t="s">
        <v>1705</v>
      </c>
      <c r="E450" s="21"/>
      <c r="F450" s="21"/>
      <c r="G450" s="36" t="s">
        <v>1915</v>
      </c>
      <c r="H450" s="34" t="s">
        <v>1641</v>
      </c>
      <c r="I450" s="34"/>
      <c r="J450" s="34">
        <v>3</v>
      </c>
      <c r="K450" s="21"/>
      <c r="L450" s="21"/>
      <c r="M450" s="21"/>
      <c r="N450" s="21"/>
      <c r="O450" s="21"/>
      <c r="P450" s="21"/>
      <c r="Q450" s="21"/>
      <c r="R450" s="21"/>
      <c r="S450" s="35"/>
      <c r="T450" s="17"/>
      <c r="U450" s="16"/>
      <c r="V450" s="17">
        <f>J450*14</f>
        <v>42</v>
      </c>
      <c r="W450" s="17"/>
      <c r="X450" s="23"/>
      <c r="Y450" s="17"/>
      <c r="Z450" s="18">
        <f>U450+V450+W450+X450+Y450</f>
        <v>42</v>
      </c>
    </row>
    <row r="451" spans="1:27" s="3" customFormat="1" outlineLevel="1">
      <c r="A451" s="21"/>
      <c r="B451" s="21"/>
      <c r="C451" s="21"/>
      <c r="D451" s="16"/>
      <c r="E451" s="21"/>
      <c r="F451" s="21"/>
      <c r="G451" s="44" t="s">
        <v>2367</v>
      </c>
      <c r="H451" s="34"/>
      <c r="I451" s="34"/>
      <c r="J451" s="34"/>
      <c r="K451" s="21"/>
      <c r="L451" s="21"/>
      <c r="M451" s="21"/>
      <c r="N451" s="21"/>
      <c r="O451" s="21"/>
      <c r="P451" s="21"/>
      <c r="Q451" s="21"/>
      <c r="R451" s="21"/>
      <c r="S451" s="35"/>
      <c r="T451" s="17"/>
      <c r="U451" s="16"/>
      <c r="V451" s="17"/>
      <c r="W451" s="17"/>
      <c r="X451" s="23"/>
      <c r="Y451" s="17"/>
      <c r="Z451" s="18">
        <f>SUBTOTAL(9,Z450:Z450)</f>
        <v>42</v>
      </c>
    </row>
    <row r="452" spans="1:27" s="3" customFormat="1" outlineLevel="2">
      <c r="A452" s="21"/>
      <c r="B452" s="21"/>
      <c r="C452" s="21"/>
      <c r="D452" s="16" t="s">
        <v>1705</v>
      </c>
      <c r="E452" s="21"/>
      <c r="F452" s="21"/>
      <c r="G452" s="36" t="s">
        <v>1916</v>
      </c>
      <c r="H452" s="34" t="s">
        <v>1635</v>
      </c>
      <c r="I452" s="34"/>
      <c r="J452" s="34">
        <v>2</v>
      </c>
      <c r="K452" s="21"/>
      <c r="L452" s="21"/>
      <c r="M452" s="21"/>
      <c r="N452" s="21"/>
      <c r="O452" s="21"/>
      <c r="P452" s="21"/>
      <c r="Q452" s="21"/>
      <c r="R452" s="21"/>
      <c r="S452" s="35"/>
      <c r="T452" s="17"/>
      <c r="U452" s="16"/>
      <c r="V452" s="17">
        <f>J452*14</f>
        <v>28</v>
      </c>
      <c r="W452" s="17"/>
      <c r="X452" s="23"/>
      <c r="Y452" s="17"/>
      <c r="Z452" s="18">
        <f>U452+V452+W452+X452+Y452</f>
        <v>28</v>
      </c>
    </row>
    <row r="453" spans="1:27" s="3" customFormat="1" outlineLevel="1">
      <c r="A453" s="21"/>
      <c r="B453" s="21"/>
      <c r="C453" s="21"/>
      <c r="D453" s="16"/>
      <c r="E453" s="21"/>
      <c r="F453" s="21"/>
      <c r="G453" s="44" t="s">
        <v>2368</v>
      </c>
      <c r="H453" s="34"/>
      <c r="I453" s="34"/>
      <c r="J453" s="34"/>
      <c r="K453" s="21"/>
      <c r="L453" s="21"/>
      <c r="M453" s="21"/>
      <c r="N453" s="21"/>
      <c r="O453" s="21"/>
      <c r="P453" s="21"/>
      <c r="Q453" s="21"/>
      <c r="R453" s="21"/>
      <c r="S453" s="35"/>
      <c r="T453" s="17"/>
      <c r="U453" s="16"/>
      <c r="V453" s="17"/>
      <c r="W453" s="17"/>
      <c r="X453" s="23"/>
      <c r="Y453" s="17"/>
      <c r="Z453" s="18">
        <f>SUBTOTAL(9,Z452:Z452)</f>
        <v>28</v>
      </c>
    </row>
    <row r="454" spans="1:27" s="3" customFormat="1" outlineLevel="2">
      <c r="A454" s="16" t="s">
        <v>42</v>
      </c>
      <c r="B454" s="16" t="s">
        <v>489</v>
      </c>
      <c r="C454" s="16" t="s">
        <v>490</v>
      </c>
      <c r="D454" s="16" t="s">
        <v>1651</v>
      </c>
      <c r="E454" s="16" t="s">
        <v>1686</v>
      </c>
      <c r="F454" s="16" t="s">
        <v>33</v>
      </c>
      <c r="G454" s="16" t="s">
        <v>492</v>
      </c>
      <c r="H454" s="16" t="s">
        <v>493</v>
      </c>
      <c r="I454" s="16" t="s">
        <v>54</v>
      </c>
      <c r="J454" s="16">
        <v>93</v>
      </c>
      <c r="K454" s="16" t="s">
        <v>36</v>
      </c>
      <c r="L454" s="16" t="s">
        <v>127</v>
      </c>
      <c r="M454" s="16" t="s">
        <v>416</v>
      </c>
      <c r="N454" s="16" t="s">
        <v>39</v>
      </c>
      <c r="O454" s="16" t="s">
        <v>39</v>
      </c>
      <c r="P454" s="16" t="s">
        <v>25</v>
      </c>
      <c r="Q454" s="16" t="s">
        <v>25</v>
      </c>
      <c r="R454" s="17">
        <v>0</v>
      </c>
      <c r="S454" s="18">
        <f>IF(J454&lt;25,1,1+(J454-25)/J454)</f>
        <v>1.7311827956989247</v>
      </c>
      <c r="T454" s="16">
        <v>1</v>
      </c>
      <c r="U454" s="16">
        <f>O454*S454*T454</f>
        <v>110.79569892473118</v>
      </c>
      <c r="V454" s="16"/>
      <c r="W454" s="16"/>
      <c r="X454" s="18"/>
      <c r="Y454" s="16"/>
      <c r="Z454" s="18">
        <f>U454+V454+W454+X454+Y454</f>
        <v>110.79569892473118</v>
      </c>
    </row>
    <row r="455" spans="1:27" s="3" customFormat="1" outlineLevel="2">
      <c r="A455" s="16" t="s">
        <v>42</v>
      </c>
      <c r="B455" s="16" t="s">
        <v>1090</v>
      </c>
      <c r="C455" s="16" t="s">
        <v>1091</v>
      </c>
      <c r="D455" s="16" t="s">
        <v>1766</v>
      </c>
      <c r="E455" s="16" t="s">
        <v>1658</v>
      </c>
      <c r="F455" s="16" t="s">
        <v>33</v>
      </c>
      <c r="G455" s="16" t="s">
        <v>492</v>
      </c>
      <c r="H455" s="16" t="s">
        <v>493</v>
      </c>
      <c r="I455" s="16" t="s">
        <v>54</v>
      </c>
      <c r="J455" s="16">
        <v>31</v>
      </c>
      <c r="K455" s="16" t="s">
        <v>1083</v>
      </c>
      <c r="L455" s="16" t="s">
        <v>1092</v>
      </c>
      <c r="M455" s="16" t="s">
        <v>48</v>
      </c>
      <c r="N455" s="16" t="s">
        <v>39</v>
      </c>
      <c r="O455" s="16" t="s">
        <v>39</v>
      </c>
      <c r="P455" s="16" t="s">
        <v>25</v>
      </c>
      <c r="Q455" s="16" t="s">
        <v>25</v>
      </c>
      <c r="R455" s="17">
        <v>0</v>
      </c>
      <c r="S455" s="18">
        <f>IF(J455&lt;25,1,1+(J455-25)/J455)</f>
        <v>1.1935483870967742</v>
      </c>
      <c r="T455" s="16">
        <v>2</v>
      </c>
      <c r="U455" s="16">
        <f>O455*S455*T455</f>
        <v>152.7741935483871</v>
      </c>
      <c r="V455" s="16"/>
      <c r="W455" s="16"/>
      <c r="X455" s="18"/>
      <c r="Y455" s="16"/>
      <c r="Z455" s="18">
        <f>U455+V455+W455+X455+Y455</f>
        <v>152.7741935483871</v>
      </c>
    </row>
    <row r="456" spans="1:27" s="3" customFormat="1" outlineLevel="2">
      <c r="A456" s="16" t="s">
        <v>521</v>
      </c>
      <c r="B456" s="16" t="s">
        <v>897</v>
      </c>
      <c r="C456" s="16" t="s">
        <v>898</v>
      </c>
      <c r="D456" s="16" t="s">
        <v>1660</v>
      </c>
      <c r="E456" s="16" t="s">
        <v>1661</v>
      </c>
      <c r="F456" s="16" t="s">
        <v>1917</v>
      </c>
      <c r="G456" s="16" t="s">
        <v>492</v>
      </c>
      <c r="H456" s="16" t="s">
        <v>1918</v>
      </c>
      <c r="I456" s="16" t="s">
        <v>54</v>
      </c>
      <c r="J456" s="16">
        <v>5</v>
      </c>
      <c r="K456" s="16"/>
      <c r="L456" s="16"/>
      <c r="M456" s="16" t="s">
        <v>904</v>
      </c>
      <c r="N456" s="16" t="s">
        <v>25</v>
      </c>
      <c r="O456" s="16" t="s">
        <v>25</v>
      </c>
      <c r="P456" s="16" t="s">
        <v>25</v>
      </c>
      <c r="Q456" s="16" t="s">
        <v>25</v>
      </c>
      <c r="R456" s="16"/>
      <c r="S456" s="18"/>
      <c r="T456" s="16"/>
      <c r="U456" s="16"/>
      <c r="V456" s="16"/>
      <c r="W456" s="16"/>
      <c r="X456" s="18">
        <f>0.3*2*J456</f>
        <v>3</v>
      </c>
      <c r="Y456" s="16"/>
      <c r="Z456" s="18">
        <f>U456+V456+W456+X456+Y456</f>
        <v>3</v>
      </c>
    </row>
    <row r="457" spans="1:27" s="3" customFormat="1" outlineLevel="2">
      <c r="A457" s="21"/>
      <c r="B457" s="21"/>
      <c r="C457" s="21"/>
      <c r="D457" s="16" t="s">
        <v>1664</v>
      </c>
      <c r="E457" s="21"/>
      <c r="F457" s="21"/>
      <c r="G457" s="16" t="s">
        <v>492</v>
      </c>
      <c r="H457" s="34" t="s">
        <v>1631</v>
      </c>
      <c r="I457" s="34"/>
      <c r="J457" s="34">
        <v>6</v>
      </c>
      <c r="K457" s="21"/>
      <c r="L457" s="21"/>
      <c r="M457" s="21"/>
      <c r="N457" s="21"/>
      <c r="O457" s="21"/>
      <c r="P457" s="21"/>
      <c r="Q457" s="21"/>
      <c r="R457" s="21"/>
      <c r="S457" s="35"/>
      <c r="T457" s="17"/>
      <c r="U457" s="16"/>
      <c r="V457" s="17">
        <f>J457*14</f>
        <v>84</v>
      </c>
      <c r="W457" s="17"/>
      <c r="X457" s="23"/>
      <c r="Y457" s="17"/>
      <c r="Z457" s="18">
        <f>U457+V457+W457+X457+Y457</f>
        <v>84</v>
      </c>
    </row>
    <row r="458" spans="1:27" s="3" customFormat="1" outlineLevel="2">
      <c r="A458" s="21"/>
      <c r="B458" s="21"/>
      <c r="C458" s="21"/>
      <c r="D458" s="16" t="s">
        <v>1665</v>
      </c>
      <c r="E458" s="21"/>
      <c r="F458" s="21"/>
      <c r="G458" s="16" t="s">
        <v>492</v>
      </c>
      <c r="H458" s="21" t="s">
        <v>1631</v>
      </c>
      <c r="I458" s="21"/>
      <c r="J458" s="21">
        <v>13</v>
      </c>
      <c r="K458" s="21"/>
      <c r="L458" s="21"/>
      <c r="M458" s="21"/>
      <c r="N458" s="21"/>
      <c r="O458" s="21"/>
      <c r="P458" s="21"/>
      <c r="Q458" s="21"/>
      <c r="R458" s="21"/>
      <c r="S458" s="35"/>
      <c r="T458" s="17"/>
      <c r="U458" s="17"/>
      <c r="V458" s="17"/>
      <c r="W458" s="17"/>
      <c r="X458" s="23"/>
      <c r="Y458" s="17">
        <f>2*J458</f>
        <v>26</v>
      </c>
      <c r="Z458" s="18">
        <f>U458+V458+W458+X458+Y458</f>
        <v>26</v>
      </c>
      <c r="AA458" s="33"/>
    </row>
    <row r="459" spans="1:27" s="3" customFormat="1" outlineLevel="1">
      <c r="A459" s="21"/>
      <c r="B459" s="21"/>
      <c r="C459" s="21"/>
      <c r="D459" s="16"/>
      <c r="E459" s="21"/>
      <c r="F459" s="21"/>
      <c r="G459" s="42" t="s">
        <v>2369</v>
      </c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35"/>
      <c r="T459" s="17"/>
      <c r="U459" s="17"/>
      <c r="V459" s="17"/>
      <c r="W459" s="17"/>
      <c r="X459" s="23"/>
      <c r="Y459" s="17"/>
      <c r="Z459" s="18">
        <f>SUBTOTAL(9,Z454:Z458)</f>
        <v>376.56989247311827</v>
      </c>
      <c r="AA459" s="33"/>
    </row>
    <row r="460" spans="1:27" s="3" customFormat="1" outlineLevel="2">
      <c r="A460" s="16" t="s">
        <v>13</v>
      </c>
      <c r="B460" s="16" t="s">
        <v>1043</v>
      </c>
      <c r="C460" s="16" t="s">
        <v>1044</v>
      </c>
      <c r="D460" s="16" t="s">
        <v>1657</v>
      </c>
      <c r="E460" s="16" t="s">
        <v>1658</v>
      </c>
      <c r="F460" s="16" t="s">
        <v>45</v>
      </c>
      <c r="G460" s="16" t="s">
        <v>385</v>
      </c>
      <c r="H460" s="16" t="s">
        <v>386</v>
      </c>
      <c r="I460" s="16" t="s">
        <v>19</v>
      </c>
      <c r="J460" s="16">
        <v>90</v>
      </c>
      <c r="K460" s="16" t="s">
        <v>1045</v>
      </c>
      <c r="L460" s="16" t="s">
        <v>1004</v>
      </c>
      <c r="M460" s="16" t="s">
        <v>1034</v>
      </c>
      <c r="N460" s="16" t="s">
        <v>25</v>
      </c>
      <c r="O460" s="16" t="s">
        <v>25</v>
      </c>
      <c r="P460" s="16" t="s">
        <v>25</v>
      </c>
      <c r="Q460" s="16" t="s">
        <v>25</v>
      </c>
      <c r="R460" s="17"/>
      <c r="S460" s="18">
        <f>IF(J460&lt;25,1,1+(J460-25)/J460)</f>
        <v>1.7222222222222223</v>
      </c>
      <c r="T460" s="16"/>
      <c r="U460" s="16"/>
      <c r="V460" s="16"/>
      <c r="W460" s="16"/>
      <c r="X460" s="18">
        <f>32*S460*F460</f>
        <v>110.22222222222223</v>
      </c>
      <c r="Y460" s="16"/>
      <c r="Z460" s="18">
        <f>U460+V460+W460+X460+Y460</f>
        <v>110.22222222222223</v>
      </c>
      <c r="AA460" s="33"/>
    </row>
    <row r="461" spans="1:27" s="3" customFormat="1" outlineLevel="2">
      <c r="A461" s="16" t="s">
        <v>13</v>
      </c>
      <c r="B461" s="16" t="s">
        <v>383</v>
      </c>
      <c r="C461" s="16" t="s">
        <v>384</v>
      </c>
      <c r="D461" s="16" t="s">
        <v>1919</v>
      </c>
      <c r="E461" s="16" t="s">
        <v>1920</v>
      </c>
      <c r="F461" s="16" t="s">
        <v>45</v>
      </c>
      <c r="G461" s="16" t="s">
        <v>385</v>
      </c>
      <c r="H461" s="16" t="s">
        <v>386</v>
      </c>
      <c r="I461" s="16" t="s">
        <v>19</v>
      </c>
      <c r="J461" s="16">
        <v>14</v>
      </c>
      <c r="K461" s="16" t="s">
        <v>130</v>
      </c>
      <c r="L461" s="16" t="s">
        <v>160</v>
      </c>
      <c r="M461" s="16" t="s">
        <v>166</v>
      </c>
      <c r="N461" s="16" t="s">
        <v>61</v>
      </c>
      <c r="O461" s="16" t="s">
        <v>61</v>
      </c>
      <c r="P461" s="16" t="s">
        <v>25</v>
      </c>
      <c r="Q461" s="16" t="s">
        <v>25</v>
      </c>
      <c r="R461" s="17">
        <v>0</v>
      </c>
      <c r="S461" s="18">
        <f>IF(J461&lt;25,1,1+(J461-25)/J461)</f>
        <v>1</v>
      </c>
      <c r="T461" s="16">
        <v>1.2</v>
      </c>
      <c r="U461" s="16">
        <f>O461*S461*T461</f>
        <v>38.4</v>
      </c>
      <c r="V461" s="16"/>
      <c r="W461" s="16"/>
      <c r="X461" s="18"/>
      <c r="Y461" s="16"/>
      <c r="Z461" s="18">
        <f>U461+V461+W461+X461+Y461</f>
        <v>38.4</v>
      </c>
      <c r="AA461" s="33"/>
    </row>
    <row r="462" spans="1:27" s="3" customFormat="1" outlineLevel="2">
      <c r="A462" s="21"/>
      <c r="B462" s="21"/>
      <c r="C462" s="21"/>
      <c r="D462" s="16" t="s">
        <v>1921</v>
      </c>
      <c r="E462" s="21"/>
      <c r="F462" s="21"/>
      <c r="G462" s="16" t="s">
        <v>385</v>
      </c>
      <c r="H462" s="34" t="s">
        <v>1486</v>
      </c>
      <c r="I462" s="34"/>
      <c r="J462" s="34">
        <v>5</v>
      </c>
      <c r="K462" s="21"/>
      <c r="L462" s="21"/>
      <c r="M462" s="21"/>
      <c r="N462" s="21"/>
      <c r="O462" s="21"/>
      <c r="P462" s="21"/>
      <c r="Q462" s="21"/>
      <c r="R462" s="21"/>
      <c r="S462" s="35"/>
      <c r="T462" s="17"/>
      <c r="U462" s="16"/>
      <c r="V462" s="17">
        <f>J462*14</f>
        <v>70</v>
      </c>
      <c r="W462" s="17"/>
      <c r="X462" s="23"/>
      <c r="Y462" s="17"/>
      <c r="Z462" s="18">
        <f>U462+V462+W462+X462+Y462</f>
        <v>70</v>
      </c>
    </row>
    <row r="463" spans="1:27" s="3" customFormat="1" outlineLevel="2">
      <c r="A463" s="21"/>
      <c r="B463" s="21"/>
      <c r="C463" s="21"/>
      <c r="D463" s="16" t="s">
        <v>1922</v>
      </c>
      <c r="E463" s="21"/>
      <c r="F463" s="21"/>
      <c r="G463" s="16" t="s">
        <v>385</v>
      </c>
      <c r="H463" s="21" t="s">
        <v>1486</v>
      </c>
      <c r="I463" s="21"/>
      <c r="J463" s="21">
        <v>4</v>
      </c>
      <c r="K463" s="21"/>
      <c r="L463" s="21"/>
      <c r="M463" s="21"/>
      <c r="N463" s="21"/>
      <c r="O463" s="21"/>
      <c r="P463" s="21"/>
      <c r="Q463" s="21"/>
      <c r="R463" s="21"/>
      <c r="S463" s="35"/>
      <c r="T463" s="17"/>
      <c r="U463" s="17"/>
      <c r="V463" s="17"/>
      <c r="W463" s="17"/>
      <c r="X463" s="23"/>
      <c r="Y463" s="17">
        <f>2*J463</f>
        <v>8</v>
      </c>
      <c r="Z463" s="18">
        <f>U463+V463+W463+X463+Y463</f>
        <v>8</v>
      </c>
      <c r="AA463" s="33"/>
    </row>
    <row r="464" spans="1:27" s="3" customFormat="1" outlineLevel="1">
      <c r="A464" s="21"/>
      <c r="B464" s="21"/>
      <c r="C464" s="21"/>
      <c r="D464" s="16"/>
      <c r="E464" s="21"/>
      <c r="F464" s="21"/>
      <c r="G464" s="42" t="s">
        <v>2370</v>
      </c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35"/>
      <c r="T464" s="17"/>
      <c r="U464" s="17"/>
      <c r="V464" s="17"/>
      <c r="W464" s="17"/>
      <c r="X464" s="23"/>
      <c r="Y464" s="17"/>
      <c r="Z464" s="18">
        <f>SUBTOTAL(9,Z460:Z463)</f>
        <v>226.62222222222223</v>
      </c>
      <c r="AA464" s="33"/>
    </row>
    <row r="465" spans="1:27" s="3" customFormat="1" outlineLevel="2">
      <c r="A465" s="16" t="s">
        <v>13</v>
      </c>
      <c r="B465" s="16" t="s">
        <v>836</v>
      </c>
      <c r="C465" s="16" t="s">
        <v>837</v>
      </c>
      <c r="D465" s="16" t="s">
        <v>1923</v>
      </c>
      <c r="E465" s="16" t="s">
        <v>1920</v>
      </c>
      <c r="F465" s="16" t="s">
        <v>16</v>
      </c>
      <c r="G465" s="16" t="s">
        <v>839</v>
      </c>
      <c r="H465" s="16" t="s">
        <v>1924</v>
      </c>
      <c r="I465" s="16" t="s">
        <v>1925</v>
      </c>
      <c r="J465" s="16">
        <v>48</v>
      </c>
      <c r="K465" s="16" t="s">
        <v>841</v>
      </c>
      <c r="L465" s="16" t="s">
        <v>127</v>
      </c>
      <c r="M465" s="16" t="s">
        <v>173</v>
      </c>
      <c r="N465" s="16" t="s">
        <v>22</v>
      </c>
      <c r="O465" s="16" t="s">
        <v>838</v>
      </c>
      <c r="P465" s="16" t="s">
        <v>562</v>
      </c>
      <c r="Q465" s="16" t="s">
        <v>25</v>
      </c>
      <c r="R465" s="17">
        <v>2</v>
      </c>
      <c r="S465" s="18">
        <f>IF(J465&lt;25,1,1+(J465-25)/J465)</f>
        <v>1.4791666666666667</v>
      </c>
      <c r="T465" s="16">
        <v>1</v>
      </c>
      <c r="U465" s="16">
        <f>O465*S465*T465</f>
        <v>68.041666666666671</v>
      </c>
      <c r="V465" s="16"/>
      <c r="W465" s="16"/>
      <c r="X465" s="18"/>
      <c r="Y465" s="16"/>
      <c r="Z465" s="18">
        <f>U465+V465+W465+X465+Y465</f>
        <v>68.041666666666671</v>
      </c>
    </row>
    <row r="466" spans="1:27" s="3" customFormat="1" outlineLevel="2">
      <c r="A466" s="16" t="s">
        <v>13</v>
      </c>
      <c r="B466" s="16" t="s">
        <v>1359</v>
      </c>
      <c r="C466" s="16" t="s">
        <v>1360</v>
      </c>
      <c r="D466" s="16" t="s">
        <v>1666</v>
      </c>
      <c r="E466" s="16" t="s">
        <v>1667</v>
      </c>
      <c r="F466" s="16" t="s">
        <v>16</v>
      </c>
      <c r="G466" s="16" t="s">
        <v>839</v>
      </c>
      <c r="H466" s="16" t="s">
        <v>1924</v>
      </c>
      <c r="I466" s="16" t="s">
        <v>1925</v>
      </c>
      <c r="J466" s="16">
        <v>53</v>
      </c>
      <c r="K466" s="16" t="s">
        <v>991</v>
      </c>
      <c r="L466" s="16" t="s">
        <v>135</v>
      </c>
      <c r="M466" s="16" t="s">
        <v>1034</v>
      </c>
      <c r="N466" s="16" t="s">
        <v>22</v>
      </c>
      <c r="O466" s="16" t="s">
        <v>22</v>
      </c>
      <c r="P466" s="16" t="s">
        <v>25</v>
      </c>
      <c r="Q466" s="16" t="s">
        <v>25</v>
      </c>
      <c r="R466" s="17">
        <v>0</v>
      </c>
      <c r="S466" s="18">
        <f>IF(J466&lt;25,1,1+(J466-25)/J466)</f>
        <v>1.5283018867924527</v>
      </c>
      <c r="T466" s="16">
        <v>1</v>
      </c>
      <c r="U466" s="16">
        <f>O466*S466*T466</f>
        <v>73.35849056603773</v>
      </c>
      <c r="V466" s="16"/>
      <c r="W466" s="16"/>
      <c r="X466" s="18"/>
      <c r="Y466" s="16"/>
      <c r="Z466" s="18">
        <f>U466+V466+W466+X466+Y466</f>
        <v>73.35849056603773</v>
      </c>
    </row>
    <row r="467" spans="1:27" s="3" customFormat="1" outlineLevel="2">
      <c r="A467" s="16" t="s">
        <v>13</v>
      </c>
      <c r="B467" s="16" t="s">
        <v>1368</v>
      </c>
      <c r="C467" s="16" t="s">
        <v>1369</v>
      </c>
      <c r="D467" s="16" t="s">
        <v>1684</v>
      </c>
      <c r="E467" s="16" t="s">
        <v>1667</v>
      </c>
      <c r="F467" s="16" t="s">
        <v>51</v>
      </c>
      <c r="G467" s="16" t="s">
        <v>839</v>
      </c>
      <c r="H467" s="16" t="s">
        <v>1926</v>
      </c>
      <c r="I467" s="16" t="s">
        <v>1927</v>
      </c>
      <c r="J467" s="16">
        <v>61</v>
      </c>
      <c r="K467" s="16"/>
      <c r="L467" s="16"/>
      <c r="M467" s="16" t="s">
        <v>1034</v>
      </c>
      <c r="N467" s="16" t="s">
        <v>56</v>
      </c>
      <c r="O467" s="16" t="s">
        <v>25</v>
      </c>
      <c r="P467" s="16" t="s">
        <v>56</v>
      </c>
      <c r="Q467" s="16" t="s">
        <v>25</v>
      </c>
      <c r="R467" s="17">
        <f>P467+Q467</f>
        <v>16</v>
      </c>
      <c r="S467" s="18">
        <f>IF(J467/2&lt;25,1,1+(J467/2-25)/J467/2)</f>
        <v>1.0450819672131149</v>
      </c>
      <c r="T467" s="16"/>
      <c r="U467" s="16"/>
      <c r="V467" s="16"/>
      <c r="W467" s="16"/>
      <c r="X467" s="18">
        <f>R467*S467*2</f>
        <v>33.442622950819676</v>
      </c>
      <c r="Y467" s="16"/>
      <c r="Z467" s="18">
        <f>U467+V467+W467+X467+Y467</f>
        <v>33.442622950819676</v>
      </c>
      <c r="AA467" s="2"/>
    </row>
    <row r="468" spans="1:27" s="3" customFormat="1" outlineLevel="2">
      <c r="A468" s="16" t="s">
        <v>521</v>
      </c>
      <c r="B468" s="16" t="s">
        <v>1388</v>
      </c>
      <c r="C468" s="16" t="s">
        <v>1389</v>
      </c>
      <c r="D468" s="16" t="s">
        <v>1928</v>
      </c>
      <c r="E468" s="16" t="s">
        <v>1929</v>
      </c>
      <c r="F468" s="16" t="s">
        <v>16</v>
      </c>
      <c r="G468" s="16" t="s">
        <v>839</v>
      </c>
      <c r="H468" s="16" t="s">
        <v>1924</v>
      </c>
      <c r="I468" s="16" t="s">
        <v>1925</v>
      </c>
      <c r="J468" s="16">
        <v>11</v>
      </c>
      <c r="K468" s="16" t="s">
        <v>972</v>
      </c>
      <c r="L468" s="16" t="s">
        <v>67</v>
      </c>
      <c r="M468" s="16" t="s">
        <v>905</v>
      </c>
      <c r="N468" s="16" t="s">
        <v>22</v>
      </c>
      <c r="O468" s="16" t="s">
        <v>233</v>
      </c>
      <c r="P468" s="16" t="s">
        <v>25</v>
      </c>
      <c r="Q468" s="16" t="s">
        <v>234</v>
      </c>
      <c r="R468" s="17">
        <v>6</v>
      </c>
      <c r="S468" s="18">
        <f>IF(J468&lt;25,1,1+(J468-25)/J468)</f>
        <v>1</v>
      </c>
      <c r="T468" s="16">
        <v>1</v>
      </c>
      <c r="U468" s="16">
        <f>O468*S468*T468</f>
        <v>42</v>
      </c>
      <c r="V468" s="16"/>
      <c r="W468" s="16"/>
      <c r="X468" s="18">
        <f>R468*S468</f>
        <v>6</v>
      </c>
      <c r="Y468" s="16"/>
      <c r="Z468" s="18">
        <f>U468+V468+W468+X468+Y468</f>
        <v>48</v>
      </c>
    </row>
    <row r="469" spans="1:27" s="3" customFormat="1" outlineLevel="2">
      <c r="A469" s="21"/>
      <c r="B469" s="21"/>
      <c r="C469" s="21"/>
      <c r="D469" s="16" t="s">
        <v>1649</v>
      </c>
      <c r="E469" s="21"/>
      <c r="F469" s="21"/>
      <c r="G469" s="16" t="s">
        <v>839</v>
      </c>
      <c r="H469" s="34" t="s">
        <v>1545</v>
      </c>
      <c r="I469" s="34"/>
      <c r="J469" s="34">
        <v>5</v>
      </c>
      <c r="K469" s="21"/>
      <c r="L469" s="21"/>
      <c r="M469" s="21"/>
      <c r="N469" s="21"/>
      <c r="O469" s="21"/>
      <c r="P469" s="21"/>
      <c r="Q469" s="21"/>
      <c r="R469" s="21"/>
      <c r="S469" s="35"/>
      <c r="T469" s="17"/>
      <c r="U469" s="16"/>
      <c r="V469" s="17">
        <f>J469*14</f>
        <v>70</v>
      </c>
      <c r="W469" s="17"/>
      <c r="X469" s="23"/>
      <c r="Y469" s="17"/>
      <c r="Z469" s="18">
        <f>U469+V469+W469+X469+Y469</f>
        <v>70</v>
      </c>
    </row>
    <row r="470" spans="1:27" s="3" customFormat="1" outlineLevel="2">
      <c r="A470" s="21"/>
      <c r="B470" s="21"/>
      <c r="C470" s="21"/>
      <c r="D470" s="16" t="s">
        <v>1650</v>
      </c>
      <c r="E470" s="21"/>
      <c r="F470" s="21"/>
      <c r="G470" s="16" t="s">
        <v>839</v>
      </c>
      <c r="H470" s="21" t="s">
        <v>1545</v>
      </c>
      <c r="I470" s="21"/>
      <c r="J470" s="21">
        <v>9</v>
      </c>
      <c r="K470" s="21"/>
      <c r="L470" s="21"/>
      <c r="M470" s="21"/>
      <c r="N470" s="21"/>
      <c r="O470" s="21"/>
      <c r="P470" s="21"/>
      <c r="Q470" s="21"/>
      <c r="R470" s="21"/>
      <c r="S470" s="35"/>
      <c r="T470" s="17"/>
      <c r="U470" s="17"/>
      <c r="V470" s="17"/>
      <c r="W470" s="17"/>
      <c r="X470" s="23"/>
      <c r="Y470" s="17">
        <f>2*J470</f>
        <v>18</v>
      </c>
      <c r="Z470" s="18">
        <f>U470+V470+W470+X470+Y470</f>
        <v>18</v>
      </c>
      <c r="AA470" s="33"/>
    </row>
    <row r="471" spans="1:27" s="3" customFormat="1" outlineLevel="2">
      <c r="A471" s="21"/>
      <c r="B471" s="21"/>
      <c r="C471" s="21"/>
      <c r="D471" s="16" t="s">
        <v>1668</v>
      </c>
      <c r="E471" s="21"/>
      <c r="F471" s="21"/>
      <c r="G471" s="16" t="s">
        <v>839</v>
      </c>
      <c r="H471" s="34" t="s">
        <v>1636</v>
      </c>
      <c r="I471" s="34"/>
      <c r="J471" s="34">
        <v>2</v>
      </c>
      <c r="K471" s="21"/>
      <c r="L471" s="21"/>
      <c r="M471" s="21"/>
      <c r="N471" s="21"/>
      <c r="O471" s="21"/>
      <c r="P471" s="21"/>
      <c r="Q471" s="21"/>
      <c r="R471" s="21"/>
      <c r="S471" s="35"/>
      <c r="T471" s="17"/>
      <c r="U471" s="16"/>
      <c r="V471" s="17">
        <f>J471*14</f>
        <v>28</v>
      </c>
      <c r="W471" s="17"/>
      <c r="X471" s="23"/>
      <c r="Y471" s="17"/>
      <c r="Z471" s="18">
        <f>U471+V471+W471+X471+Y471</f>
        <v>28</v>
      </c>
    </row>
    <row r="472" spans="1:27" s="3" customFormat="1" outlineLevel="1">
      <c r="A472" s="21"/>
      <c r="B472" s="21"/>
      <c r="C472" s="21"/>
      <c r="D472" s="16"/>
      <c r="E472" s="21"/>
      <c r="F472" s="21"/>
      <c r="G472" s="42" t="s">
        <v>2371</v>
      </c>
      <c r="H472" s="34"/>
      <c r="I472" s="34"/>
      <c r="J472" s="34"/>
      <c r="K472" s="21"/>
      <c r="L472" s="21"/>
      <c r="M472" s="21"/>
      <c r="N472" s="21"/>
      <c r="O472" s="21"/>
      <c r="P472" s="21"/>
      <c r="Q472" s="21"/>
      <c r="R472" s="21"/>
      <c r="S472" s="35"/>
      <c r="T472" s="17"/>
      <c r="U472" s="16"/>
      <c r="V472" s="17"/>
      <c r="W472" s="17"/>
      <c r="X472" s="23"/>
      <c r="Y472" s="17"/>
      <c r="Z472" s="18">
        <f>SUBTOTAL(9,Z465:Z471)</f>
        <v>338.84278018352404</v>
      </c>
    </row>
    <row r="473" spans="1:27" s="3" customFormat="1" outlineLevel="2">
      <c r="A473" s="16" t="s">
        <v>521</v>
      </c>
      <c r="B473" s="16" t="s">
        <v>956</v>
      </c>
      <c r="C473" s="16" t="s">
        <v>957</v>
      </c>
      <c r="D473" s="16" t="s">
        <v>1651</v>
      </c>
      <c r="E473" s="16" t="s">
        <v>1652</v>
      </c>
      <c r="F473" s="16" t="s">
        <v>16</v>
      </c>
      <c r="G473" s="16" t="s">
        <v>17</v>
      </c>
      <c r="H473" s="16" t="s">
        <v>18</v>
      </c>
      <c r="I473" s="16" t="s">
        <v>19</v>
      </c>
      <c r="J473" s="16">
        <v>31</v>
      </c>
      <c r="K473" s="16" t="s">
        <v>958</v>
      </c>
      <c r="L473" s="16" t="s">
        <v>108</v>
      </c>
      <c r="M473" s="16" t="s">
        <v>642</v>
      </c>
      <c r="N473" s="16" t="s">
        <v>22</v>
      </c>
      <c r="O473" s="16" t="s">
        <v>23</v>
      </c>
      <c r="P473" s="16" t="s">
        <v>24</v>
      </c>
      <c r="Q473" s="16" t="s">
        <v>25</v>
      </c>
      <c r="R473" s="17">
        <v>20</v>
      </c>
      <c r="S473" s="18">
        <f>IF(J473&lt;25,1,1+(J473-25)/J473)</f>
        <v>1.1935483870967742</v>
      </c>
      <c r="T473" s="16">
        <v>1</v>
      </c>
      <c r="U473" s="16">
        <f>O473*S473*T473</f>
        <v>33.41935483870968</v>
      </c>
      <c r="V473" s="16"/>
      <c r="W473" s="16"/>
      <c r="X473" s="18">
        <f>R473*S473</f>
        <v>23.870967741935484</v>
      </c>
      <c r="Y473" s="16"/>
      <c r="Z473" s="18">
        <f>U473+V473+W473+X473+Y473</f>
        <v>57.290322580645167</v>
      </c>
    </row>
    <row r="474" spans="1:27" s="3" customFormat="1" ht="27" outlineLevel="2">
      <c r="A474" s="11"/>
      <c r="B474" s="11"/>
      <c r="C474" s="11" t="s">
        <v>1930</v>
      </c>
      <c r="D474" s="11" t="s">
        <v>1727</v>
      </c>
      <c r="E474" s="11"/>
      <c r="F474" s="11"/>
      <c r="G474" s="16" t="s">
        <v>17</v>
      </c>
      <c r="H474" s="11" t="s">
        <v>1931</v>
      </c>
      <c r="I474" s="11"/>
      <c r="J474" s="11"/>
      <c r="K474" s="11"/>
      <c r="L474" s="11"/>
      <c r="M474" s="11"/>
      <c r="N474" s="11"/>
      <c r="O474" s="11"/>
      <c r="P474" s="11"/>
      <c r="Q474" s="11"/>
      <c r="R474" s="10"/>
      <c r="S474" s="11"/>
      <c r="T474" s="11"/>
      <c r="U474" s="11"/>
      <c r="V474" s="11"/>
      <c r="W474" s="11">
        <v>15</v>
      </c>
      <c r="X474" s="11"/>
      <c r="Y474" s="11"/>
      <c r="Z474" s="18">
        <f>U474+V474+W474+X474+Y474</f>
        <v>15</v>
      </c>
      <c r="AA474" s="33"/>
    </row>
    <row r="475" spans="1:27" s="3" customFormat="1" outlineLevel="2">
      <c r="A475" s="16" t="s">
        <v>30</v>
      </c>
      <c r="B475" s="16" t="s">
        <v>665</v>
      </c>
      <c r="C475" s="16" t="s">
        <v>663</v>
      </c>
      <c r="D475" s="16" t="s">
        <v>1769</v>
      </c>
      <c r="E475" s="16" t="s">
        <v>1708</v>
      </c>
      <c r="F475" s="16" t="s">
        <v>16</v>
      </c>
      <c r="G475" s="16" t="s">
        <v>17</v>
      </c>
      <c r="H475" s="16" t="s">
        <v>18</v>
      </c>
      <c r="I475" s="16" t="s">
        <v>19</v>
      </c>
      <c r="J475" s="16">
        <v>16</v>
      </c>
      <c r="K475" s="16" t="s">
        <v>666</v>
      </c>
      <c r="L475" s="16" t="s">
        <v>345</v>
      </c>
      <c r="M475" s="16"/>
      <c r="N475" s="16" t="s">
        <v>22</v>
      </c>
      <c r="O475" s="16" t="s">
        <v>23</v>
      </c>
      <c r="P475" s="16" t="s">
        <v>25</v>
      </c>
      <c r="Q475" s="16" t="s">
        <v>24</v>
      </c>
      <c r="R475" s="17">
        <v>20</v>
      </c>
      <c r="S475" s="18">
        <f>IF(J475&lt;25,1,1+(J475-25)/J475)</f>
        <v>1</v>
      </c>
      <c r="T475" s="16">
        <v>1</v>
      </c>
      <c r="U475" s="16">
        <f>O475*S475*T475</f>
        <v>28</v>
      </c>
      <c r="V475" s="16"/>
      <c r="W475" s="16"/>
      <c r="X475" s="18">
        <f>R475*S475</f>
        <v>20</v>
      </c>
      <c r="Y475" s="16"/>
      <c r="Z475" s="18">
        <f>U475+V475+W475+X475+Y475</f>
        <v>48</v>
      </c>
    </row>
    <row r="476" spans="1:27" s="3" customFormat="1" outlineLevel="2">
      <c r="A476" s="16" t="s">
        <v>42</v>
      </c>
      <c r="B476" s="16" t="s">
        <v>742</v>
      </c>
      <c r="C476" s="16" t="s">
        <v>743</v>
      </c>
      <c r="D476" s="16" t="s">
        <v>1666</v>
      </c>
      <c r="E476" s="16" t="s">
        <v>1667</v>
      </c>
      <c r="F476" s="16" t="s">
        <v>16</v>
      </c>
      <c r="G476" s="16" t="s">
        <v>17</v>
      </c>
      <c r="H476" s="16" t="s">
        <v>18</v>
      </c>
      <c r="I476" s="16" t="s">
        <v>19</v>
      </c>
      <c r="J476" s="16">
        <v>45</v>
      </c>
      <c r="K476" s="16" t="s">
        <v>1014</v>
      </c>
      <c r="L476" s="16" t="s">
        <v>1294</v>
      </c>
      <c r="M476" s="16" t="s">
        <v>1295</v>
      </c>
      <c r="N476" s="16" t="s">
        <v>22</v>
      </c>
      <c r="O476" s="16" t="s">
        <v>61</v>
      </c>
      <c r="P476" s="16" t="s">
        <v>25</v>
      </c>
      <c r="Q476" s="16" t="s">
        <v>56</v>
      </c>
      <c r="R476" s="17">
        <v>16</v>
      </c>
      <c r="S476" s="18">
        <f>IF(J476&lt;25,1,1+(J476-25)/J476)</f>
        <v>1.4444444444444444</v>
      </c>
      <c r="T476" s="16">
        <v>1</v>
      </c>
      <c r="U476" s="16">
        <f>O476*S476*T476</f>
        <v>46.222222222222221</v>
      </c>
      <c r="V476" s="16"/>
      <c r="W476" s="16"/>
      <c r="X476" s="18">
        <f>R476*S476</f>
        <v>23.111111111111111</v>
      </c>
      <c r="Y476" s="16"/>
      <c r="Z476" s="18">
        <f>U476+V476+W476+X476+Y476</f>
        <v>69.333333333333329</v>
      </c>
    </row>
    <row r="477" spans="1:27" s="3" customFormat="1" outlineLevel="2">
      <c r="A477" s="16" t="s">
        <v>521</v>
      </c>
      <c r="B477" s="16" t="s">
        <v>897</v>
      </c>
      <c r="C477" s="16" t="s">
        <v>898</v>
      </c>
      <c r="D477" s="16" t="s">
        <v>1730</v>
      </c>
      <c r="E477" s="16" t="s">
        <v>1648</v>
      </c>
      <c r="F477" s="16" t="s">
        <v>1731</v>
      </c>
      <c r="G477" s="16" t="s">
        <v>17</v>
      </c>
      <c r="H477" s="16" t="s">
        <v>1932</v>
      </c>
      <c r="I477" s="16"/>
      <c r="J477" s="16">
        <v>5</v>
      </c>
      <c r="K477" s="16"/>
      <c r="L477" s="16"/>
      <c r="M477" s="16"/>
      <c r="N477" s="16"/>
      <c r="O477" s="16"/>
      <c r="P477" s="16"/>
      <c r="Q477" s="16"/>
      <c r="R477" s="17"/>
      <c r="S477" s="18"/>
      <c r="T477" s="16"/>
      <c r="U477" s="16"/>
      <c r="V477" s="16"/>
      <c r="W477" s="16"/>
      <c r="X477" s="18">
        <f>0.3*14*J477</f>
        <v>21</v>
      </c>
      <c r="Y477" s="16"/>
      <c r="Z477" s="18">
        <f>U477+V477+W477+X477+Y477</f>
        <v>21</v>
      </c>
    </row>
    <row r="478" spans="1:27" s="3" customFormat="1" outlineLevel="2">
      <c r="A478" s="21"/>
      <c r="B478" s="21"/>
      <c r="C478" s="21"/>
      <c r="D478" s="16" t="s">
        <v>1649</v>
      </c>
      <c r="E478" s="21"/>
      <c r="F478" s="21"/>
      <c r="G478" s="16" t="s">
        <v>17</v>
      </c>
      <c r="H478" s="34" t="s">
        <v>1571</v>
      </c>
      <c r="I478" s="34"/>
      <c r="J478" s="34">
        <v>5</v>
      </c>
      <c r="K478" s="21"/>
      <c r="L478" s="21"/>
      <c r="M478" s="21"/>
      <c r="N478" s="21"/>
      <c r="O478" s="21"/>
      <c r="P478" s="21"/>
      <c r="Q478" s="21"/>
      <c r="R478" s="21"/>
      <c r="S478" s="35"/>
      <c r="T478" s="17"/>
      <c r="U478" s="16"/>
      <c r="V478" s="17">
        <f>J478*14</f>
        <v>70</v>
      </c>
      <c r="W478" s="17"/>
      <c r="X478" s="23"/>
      <c r="Y478" s="17"/>
      <c r="Z478" s="18">
        <f>U478+V478+W478+X478+Y478</f>
        <v>70</v>
      </c>
    </row>
    <row r="479" spans="1:27" s="3" customFormat="1" outlineLevel="2">
      <c r="A479" s="21"/>
      <c r="B479" s="21"/>
      <c r="C479" s="21"/>
      <c r="D479" s="16" t="s">
        <v>1650</v>
      </c>
      <c r="E479" s="21"/>
      <c r="F479" s="21"/>
      <c r="G479" s="16" t="s">
        <v>17</v>
      </c>
      <c r="H479" s="21" t="s">
        <v>1571</v>
      </c>
      <c r="I479" s="21"/>
      <c r="J479" s="21">
        <v>10</v>
      </c>
      <c r="K479" s="21"/>
      <c r="L479" s="21"/>
      <c r="M479" s="21"/>
      <c r="N479" s="21"/>
      <c r="O479" s="21"/>
      <c r="P479" s="21"/>
      <c r="Q479" s="21"/>
      <c r="R479" s="21"/>
      <c r="S479" s="35"/>
      <c r="T479" s="17"/>
      <c r="U479" s="17"/>
      <c r="V479" s="17"/>
      <c r="W479" s="17"/>
      <c r="X479" s="23"/>
      <c r="Y479" s="17">
        <f>2*J479</f>
        <v>20</v>
      </c>
      <c r="Z479" s="18">
        <f>U479+V479+W479+X479+Y479</f>
        <v>20</v>
      </c>
      <c r="AA479" s="33"/>
    </row>
    <row r="480" spans="1:27" s="3" customFormat="1" outlineLevel="1">
      <c r="A480" s="21"/>
      <c r="B480" s="21"/>
      <c r="C480" s="21"/>
      <c r="D480" s="16"/>
      <c r="E480" s="21"/>
      <c r="F480" s="21"/>
      <c r="G480" s="42" t="s">
        <v>2372</v>
      </c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35"/>
      <c r="T480" s="17"/>
      <c r="U480" s="17"/>
      <c r="V480" s="17"/>
      <c r="W480" s="17"/>
      <c r="X480" s="23"/>
      <c r="Y480" s="17"/>
      <c r="Z480" s="18">
        <f>SUBTOTAL(9,Z473:Z479)</f>
        <v>300.6236559139785</v>
      </c>
      <c r="AA480" s="33"/>
    </row>
    <row r="481" spans="1:27" s="3" customFormat="1" outlineLevel="2">
      <c r="A481" s="16" t="s">
        <v>13</v>
      </c>
      <c r="B481" s="16" t="s">
        <v>190</v>
      </c>
      <c r="C481" s="16" t="s">
        <v>191</v>
      </c>
      <c r="D481" s="16" t="s">
        <v>1812</v>
      </c>
      <c r="E481" s="16" t="s">
        <v>1686</v>
      </c>
      <c r="F481" s="16" t="s">
        <v>16</v>
      </c>
      <c r="G481" s="16" t="s">
        <v>197</v>
      </c>
      <c r="H481" s="16" t="s">
        <v>198</v>
      </c>
      <c r="I481" s="16" t="s">
        <v>199</v>
      </c>
      <c r="J481" s="16">
        <v>6</v>
      </c>
      <c r="K481" s="16" t="s">
        <v>171</v>
      </c>
      <c r="L481" s="16" t="s">
        <v>84</v>
      </c>
      <c r="M481" s="16" t="s">
        <v>73</v>
      </c>
      <c r="N481" s="16" t="s">
        <v>22</v>
      </c>
      <c r="O481" s="16" t="s">
        <v>61</v>
      </c>
      <c r="P481" s="16" t="s">
        <v>25</v>
      </c>
      <c r="Q481" s="16" t="s">
        <v>56</v>
      </c>
      <c r="R481" s="17">
        <v>16</v>
      </c>
      <c r="S481" s="18">
        <f>IF(J481&lt;25,1,1+(J481-25)/J481)</f>
        <v>1</v>
      </c>
      <c r="T481" s="16">
        <v>1</v>
      </c>
      <c r="U481" s="16">
        <f>O481*S481*T481</f>
        <v>32</v>
      </c>
      <c r="V481" s="16"/>
      <c r="W481" s="16"/>
      <c r="X481" s="18">
        <f>R481*S481</f>
        <v>16</v>
      </c>
      <c r="Y481" s="16"/>
      <c r="Z481" s="18">
        <f>U481+V481+W481+X481+Y481</f>
        <v>48</v>
      </c>
    </row>
    <row r="482" spans="1:27" s="3" customFormat="1" outlineLevel="2">
      <c r="A482" s="16" t="s">
        <v>13</v>
      </c>
      <c r="B482" s="16" t="s">
        <v>1030</v>
      </c>
      <c r="C482" s="16" t="s">
        <v>1031</v>
      </c>
      <c r="D482" s="16" t="s">
        <v>1674</v>
      </c>
      <c r="E482" s="16" t="s">
        <v>1672</v>
      </c>
      <c r="F482" s="16" t="s">
        <v>33</v>
      </c>
      <c r="G482" s="16" t="s">
        <v>197</v>
      </c>
      <c r="H482" s="16" t="s">
        <v>198</v>
      </c>
      <c r="I482" s="16" t="s">
        <v>199</v>
      </c>
      <c r="J482" s="16">
        <v>54</v>
      </c>
      <c r="K482" s="16" t="s">
        <v>1032</v>
      </c>
      <c r="L482" s="16" t="s">
        <v>1035</v>
      </c>
      <c r="M482" s="16" t="s">
        <v>1034</v>
      </c>
      <c r="N482" s="16" t="s">
        <v>39</v>
      </c>
      <c r="O482" s="16" t="s">
        <v>39</v>
      </c>
      <c r="P482" s="16" t="s">
        <v>25</v>
      </c>
      <c r="Q482" s="16" t="s">
        <v>25</v>
      </c>
      <c r="R482" s="17">
        <v>0</v>
      </c>
      <c r="S482" s="18">
        <f>IF(J482&lt;25,1,1+(J482-25)/J482)</f>
        <v>1.5370370370370372</v>
      </c>
      <c r="T482" s="16">
        <v>1</v>
      </c>
      <c r="U482" s="16">
        <f>O482*S482*T482</f>
        <v>98.370370370370381</v>
      </c>
      <c r="V482" s="16"/>
      <c r="W482" s="16"/>
      <c r="X482" s="18"/>
      <c r="Y482" s="16"/>
      <c r="Z482" s="18">
        <f>U482+V482+W482+X482+Y482</f>
        <v>98.370370370370381</v>
      </c>
    </row>
    <row r="483" spans="1:27" s="3" customFormat="1" outlineLevel="2">
      <c r="A483" s="16" t="s">
        <v>13</v>
      </c>
      <c r="B483" s="16" t="s">
        <v>1048</v>
      </c>
      <c r="C483" s="16" t="s">
        <v>1049</v>
      </c>
      <c r="D483" s="16" t="s">
        <v>1673</v>
      </c>
      <c r="E483" s="16" t="s">
        <v>1672</v>
      </c>
      <c r="F483" s="16" t="s">
        <v>51</v>
      </c>
      <c r="G483" s="16" t="s">
        <v>197</v>
      </c>
      <c r="H483" s="16" t="s">
        <v>198</v>
      </c>
      <c r="I483" s="16" t="s">
        <v>199</v>
      </c>
      <c r="J483" s="16">
        <v>80</v>
      </c>
      <c r="K483" s="16"/>
      <c r="L483" s="16"/>
      <c r="M483" s="16" t="s">
        <v>1034</v>
      </c>
      <c r="N483" s="16" t="s">
        <v>56</v>
      </c>
      <c r="O483" s="16" t="s">
        <v>25</v>
      </c>
      <c r="P483" s="16" t="s">
        <v>56</v>
      </c>
      <c r="Q483" s="16" t="s">
        <v>25</v>
      </c>
      <c r="R483" s="17">
        <f>P483+Q483</f>
        <v>16</v>
      </c>
      <c r="S483" s="18">
        <f>IF(J483/2&lt;25,1,1+(J483/2-25)/J483/2)</f>
        <v>1.09375</v>
      </c>
      <c r="T483" s="16"/>
      <c r="U483" s="16"/>
      <c r="V483" s="16"/>
      <c r="W483" s="16"/>
      <c r="X483" s="18">
        <f>R483*S483*2</f>
        <v>35</v>
      </c>
      <c r="Y483" s="16"/>
      <c r="Z483" s="18">
        <f>U483+V483+W483+X483+Y483</f>
        <v>35</v>
      </c>
      <c r="AA483" s="2"/>
    </row>
    <row r="484" spans="1:27" s="3" customFormat="1" outlineLevel="2">
      <c r="A484" s="16" t="s">
        <v>521</v>
      </c>
      <c r="B484" s="16" t="s">
        <v>709</v>
      </c>
      <c r="C484" s="16" t="s">
        <v>710</v>
      </c>
      <c r="D484" s="16" t="s">
        <v>1674</v>
      </c>
      <c r="E484" s="16" t="s">
        <v>1672</v>
      </c>
      <c r="F484" s="16" t="s">
        <v>45</v>
      </c>
      <c r="G484" s="16" t="s">
        <v>197</v>
      </c>
      <c r="H484" s="16" t="s">
        <v>198</v>
      </c>
      <c r="I484" s="16" t="s">
        <v>199</v>
      </c>
      <c r="J484" s="16">
        <v>10</v>
      </c>
      <c r="K484" s="16" t="s">
        <v>931</v>
      </c>
      <c r="L484" s="16" t="s">
        <v>855</v>
      </c>
      <c r="M484" s="16" t="s">
        <v>903</v>
      </c>
      <c r="N484" s="16" t="s">
        <v>61</v>
      </c>
      <c r="O484" s="16" t="s">
        <v>61</v>
      </c>
      <c r="P484" s="16" t="s">
        <v>25</v>
      </c>
      <c r="Q484" s="16" t="s">
        <v>25</v>
      </c>
      <c r="R484" s="17">
        <v>0</v>
      </c>
      <c r="S484" s="18">
        <f>IF(J484&lt;25,1,1+(J484-25)/J484)</f>
        <v>1</v>
      </c>
      <c r="T484" s="16">
        <v>1</v>
      </c>
      <c r="U484" s="16">
        <f>O484*S484*T484</f>
        <v>32</v>
      </c>
      <c r="V484" s="16"/>
      <c r="W484" s="16"/>
      <c r="X484" s="18"/>
      <c r="Y484" s="16"/>
      <c r="Z484" s="18">
        <f>U484+V484+W484+X484+Y484</f>
        <v>32</v>
      </c>
    </row>
    <row r="485" spans="1:27" s="3" customFormat="1" outlineLevel="2">
      <c r="A485" s="16" t="s">
        <v>521</v>
      </c>
      <c r="B485" s="16" t="s">
        <v>713</v>
      </c>
      <c r="C485" s="16" t="s">
        <v>1253</v>
      </c>
      <c r="D485" s="16" t="s">
        <v>1673</v>
      </c>
      <c r="E485" s="16" t="s">
        <v>1672</v>
      </c>
      <c r="F485" s="16" t="s">
        <v>99</v>
      </c>
      <c r="G485" s="16" t="s">
        <v>197</v>
      </c>
      <c r="H485" s="16" t="s">
        <v>198</v>
      </c>
      <c r="I485" s="16" t="s">
        <v>199</v>
      </c>
      <c r="J485" s="16">
        <v>24</v>
      </c>
      <c r="K485" s="16"/>
      <c r="L485" s="16"/>
      <c r="M485" s="16" t="s">
        <v>903</v>
      </c>
      <c r="N485" s="16" t="s">
        <v>61</v>
      </c>
      <c r="O485" s="16" t="s">
        <v>25</v>
      </c>
      <c r="P485" s="16" t="s">
        <v>61</v>
      </c>
      <c r="Q485" s="16" t="s">
        <v>25</v>
      </c>
      <c r="R485" s="17">
        <f>P485+Q485</f>
        <v>32</v>
      </c>
      <c r="S485" s="18">
        <f>IF(J485&lt;25,1,1+(J485-25)/J485)</f>
        <v>1</v>
      </c>
      <c r="T485" s="16"/>
      <c r="U485" s="16"/>
      <c r="V485" s="16"/>
      <c r="W485" s="16"/>
      <c r="X485" s="18">
        <f>R485*S485*2</f>
        <v>64</v>
      </c>
      <c r="Y485" s="16"/>
      <c r="Z485" s="18">
        <f>U485+V485+W485+X485+Y485</f>
        <v>64</v>
      </c>
      <c r="AA485" s="2"/>
    </row>
    <row r="486" spans="1:27" s="3" customFormat="1" outlineLevel="2">
      <c r="A486" s="16" t="s">
        <v>521</v>
      </c>
      <c r="B486" s="16" t="s">
        <v>1396</v>
      </c>
      <c r="C486" s="16" t="s">
        <v>1397</v>
      </c>
      <c r="D486" s="16" t="s">
        <v>1673</v>
      </c>
      <c r="E486" s="16" t="s">
        <v>1672</v>
      </c>
      <c r="F486" s="16" t="s">
        <v>99</v>
      </c>
      <c r="G486" s="16" t="s">
        <v>197</v>
      </c>
      <c r="H486" s="16" t="s">
        <v>198</v>
      </c>
      <c r="I486" s="16" t="s">
        <v>199</v>
      </c>
      <c r="J486" s="16">
        <v>77</v>
      </c>
      <c r="K486" s="16"/>
      <c r="L486" s="16"/>
      <c r="M486" s="16" t="s">
        <v>903</v>
      </c>
      <c r="N486" s="16" t="s">
        <v>61</v>
      </c>
      <c r="O486" s="16" t="s">
        <v>25</v>
      </c>
      <c r="P486" s="16" t="s">
        <v>61</v>
      </c>
      <c r="Q486" s="16" t="s">
        <v>25</v>
      </c>
      <c r="R486" s="16">
        <f>P486+Q486</f>
        <v>32</v>
      </c>
      <c r="S486" s="18">
        <f>IF(J486/2&lt;25,1,1+(J486/2-25)/J486/2)</f>
        <v>1.0876623376623376</v>
      </c>
      <c r="T486" s="16"/>
      <c r="U486" s="16"/>
      <c r="V486" s="16"/>
      <c r="W486" s="16"/>
      <c r="X486" s="18">
        <f>R486*S486*2</f>
        <v>69.610389610389603</v>
      </c>
      <c r="Y486" s="16"/>
      <c r="Z486" s="18">
        <f>U486+V486+W486+X486+Y486</f>
        <v>69.610389610389603</v>
      </c>
      <c r="AA486" s="32"/>
    </row>
    <row r="487" spans="1:27" s="3" customFormat="1" outlineLevel="2">
      <c r="A487" s="16" t="s">
        <v>521</v>
      </c>
      <c r="B487" s="16" t="s">
        <v>897</v>
      </c>
      <c r="C487" s="16" t="s">
        <v>898</v>
      </c>
      <c r="D487" s="16" t="s">
        <v>1933</v>
      </c>
      <c r="E487" s="16" t="s">
        <v>1675</v>
      </c>
      <c r="F487" s="16" t="s">
        <v>1934</v>
      </c>
      <c r="G487" s="16" t="s">
        <v>197</v>
      </c>
      <c r="H487" s="16" t="s">
        <v>1935</v>
      </c>
      <c r="I487" s="16"/>
      <c r="J487" s="16">
        <v>6</v>
      </c>
      <c r="K487" s="16"/>
      <c r="L487" s="16"/>
      <c r="M487" s="16" t="s">
        <v>903</v>
      </c>
      <c r="N487" s="16" t="s">
        <v>25</v>
      </c>
      <c r="O487" s="16" t="s">
        <v>25</v>
      </c>
      <c r="P487" s="16" t="s">
        <v>25</v>
      </c>
      <c r="Q487" s="16" t="s">
        <v>25</v>
      </c>
      <c r="R487" s="16"/>
      <c r="S487" s="18"/>
      <c r="T487" s="16"/>
      <c r="U487" s="16"/>
      <c r="V487" s="16"/>
      <c r="W487" s="16"/>
      <c r="X487" s="18">
        <f>0.3*14*J487</f>
        <v>25.200000000000003</v>
      </c>
      <c r="Y487" s="16"/>
      <c r="Z487" s="18">
        <f>U487+V487+W487+X487+Y487</f>
        <v>25.200000000000003</v>
      </c>
      <c r="AA487" s="32"/>
    </row>
    <row r="488" spans="1:27" s="3" customFormat="1" outlineLevel="2">
      <c r="A488" s="21"/>
      <c r="B488" s="21"/>
      <c r="C488" s="21"/>
      <c r="D488" s="16" t="s">
        <v>1677</v>
      </c>
      <c r="E488" s="21"/>
      <c r="F488" s="21"/>
      <c r="G488" s="16" t="s">
        <v>197</v>
      </c>
      <c r="H488" s="34" t="s">
        <v>1572</v>
      </c>
      <c r="I488" s="34"/>
      <c r="J488" s="34">
        <v>4</v>
      </c>
      <c r="K488" s="21"/>
      <c r="L488" s="21"/>
      <c r="M488" s="21"/>
      <c r="N488" s="21"/>
      <c r="O488" s="21"/>
      <c r="P488" s="21"/>
      <c r="Q488" s="21"/>
      <c r="R488" s="21"/>
      <c r="S488" s="35"/>
      <c r="T488" s="17"/>
      <c r="U488" s="16"/>
      <c r="V488" s="17">
        <f>J488*14</f>
        <v>56</v>
      </c>
      <c r="W488" s="17"/>
      <c r="X488" s="23"/>
      <c r="Y488" s="17"/>
      <c r="Z488" s="18">
        <f>U488+V488+W488+X488+Y488</f>
        <v>56</v>
      </c>
    </row>
    <row r="489" spans="1:27" s="3" customFormat="1" outlineLevel="2">
      <c r="A489" s="21"/>
      <c r="B489" s="21"/>
      <c r="C489" s="21"/>
      <c r="D489" s="16" t="s">
        <v>1678</v>
      </c>
      <c r="E489" s="21"/>
      <c r="F489" s="21"/>
      <c r="G489" s="16" t="s">
        <v>197</v>
      </c>
      <c r="H489" s="21" t="s">
        <v>1572</v>
      </c>
      <c r="I489" s="21"/>
      <c r="J489" s="21">
        <v>10</v>
      </c>
      <c r="K489" s="21"/>
      <c r="L489" s="21"/>
      <c r="M489" s="21"/>
      <c r="N489" s="21"/>
      <c r="O489" s="21"/>
      <c r="P489" s="21"/>
      <c r="Q489" s="21"/>
      <c r="R489" s="21"/>
      <c r="S489" s="35"/>
      <c r="T489" s="17"/>
      <c r="U489" s="17"/>
      <c r="V489" s="17"/>
      <c r="W489" s="17"/>
      <c r="X489" s="23"/>
      <c r="Y489" s="17">
        <f>2*J489</f>
        <v>20</v>
      </c>
      <c r="Z489" s="18">
        <f>U489+V489+W489+X489+Y489</f>
        <v>20</v>
      </c>
      <c r="AA489" s="33"/>
    </row>
    <row r="490" spans="1:27" s="3" customFormat="1" outlineLevel="1">
      <c r="A490" s="21"/>
      <c r="B490" s="21"/>
      <c r="C490" s="21"/>
      <c r="D490" s="16"/>
      <c r="E490" s="21"/>
      <c r="F490" s="21"/>
      <c r="G490" s="42" t="s">
        <v>2373</v>
      </c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35"/>
      <c r="T490" s="17"/>
      <c r="U490" s="17"/>
      <c r="V490" s="17"/>
      <c r="W490" s="17"/>
      <c r="X490" s="23"/>
      <c r="Y490" s="17"/>
      <c r="Z490" s="18">
        <f>SUBTOTAL(9,Z481:Z489)</f>
        <v>448.18075998076</v>
      </c>
      <c r="AA490" s="33"/>
    </row>
    <row r="491" spans="1:27" s="3" customFormat="1" outlineLevel="2">
      <c r="A491" s="11"/>
      <c r="B491" s="11"/>
      <c r="C491" s="11" t="s">
        <v>1936</v>
      </c>
      <c r="D491" s="11" t="s">
        <v>1937</v>
      </c>
      <c r="E491" s="11"/>
      <c r="F491" s="11"/>
      <c r="G491" s="16" t="s">
        <v>351</v>
      </c>
      <c r="H491" s="11" t="s">
        <v>1938</v>
      </c>
      <c r="I491" s="11"/>
      <c r="J491" s="11"/>
      <c r="K491" s="11"/>
      <c r="L491" s="11"/>
      <c r="M491" s="11"/>
      <c r="N491" s="11"/>
      <c r="O491" s="11"/>
      <c r="P491" s="11"/>
      <c r="Q491" s="11"/>
      <c r="R491" s="10"/>
      <c r="S491" s="11"/>
      <c r="T491" s="11"/>
      <c r="U491" s="11"/>
      <c r="V491" s="11"/>
      <c r="W491" s="11">
        <v>15</v>
      </c>
      <c r="X491" s="11"/>
      <c r="Y491" s="11"/>
      <c r="Z491" s="18">
        <f>U491+V491+W491+X491+Y491</f>
        <v>15</v>
      </c>
      <c r="AA491" s="33"/>
    </row>
    <row r="492" spans="1:27" s="3" customFormat="1" outlineLevel="2">
      <c r="A492" s="16" t="s">
        <v>13</v>
      </c>
      <c r="B492" s="16" t="s">
        <v>347</v>
      </c>
      <c r="C492" s="16" t="s">
        <v>348</v>
      </c>
      <c r="D492" s="16" t="s">
        <v>1674</v>
      </c>
      <c r="E492" s="16" t="s">
        <v>1675</v>
      </c>
      <c r="F492" s="16" t="s">
        <v>16</v>
      </c>
      <c r="G492" s="16" t="s">
        <v>351</v>
      </c>
      <c r="H492" s="16" t="s">
        <v>352</v>
      </c>
      <c r="I492" s="16" t="s">
        <v>19</v>
      </c>
      <c r="J492" s="16">
        <v>57</v>
      </c>
      <c r="K492" s="16" t="s">
        <v>224</v>
      </c>
      <c r="L492" s="16" t="s">
        <v>131</v>
      </c>
      <c r="M492" s="16" t="s">
        <v>80</v>
      </c>
      <c r="N492" s="16" t="s">
        <v>22</v>
      </c>
      <c r="O492" s="16" t="s">
        <v>22</v>
      </c>
      <c r="P492" s="16" t="s">
        <v>25</v>
      </c>
      <c r="Q492" s="16" t="s">
        <v>25</v>
      </c>
      <c r="R492" s="17">
        <v>0</v>
      </c>
      <c r="S492" s="18">
        <f>IF(J492&lt;25,1,1+(J492-25)/J492)</f>
        <v>1.5614035087719298</v>
      </c>
      <c r="T492" s="16">
        <v>1</v>
      </c>
      <c r="U492" s="16">
        <f>O492*S492*T492</f>
        <v>74.94736842105263</v>
      </c>
      <c r="V492" s="16"/>
      <c r="W492" s="16"/>
      <c r="X492" s="18"/>
      <c r="Y492" s="16"/>
      <c r="Z492" s="18">
        <f>U492+V492+W492+X492+Y492</f>
        <v>74.94736842105263</v>
      </c>
    </row>
    <row r="493" spans="1:27" s="3" customFormat="1" outlineLevel="2">
      <c r="A493" s="16" t="s">
        <v>13</v>
      </c>
      <c r="B493" s="16" t="s">
        <v>361</v>
      </c>
      <c r="C493" s="16" t="s">
        <v>362</v>
      </c>
      <c r="D493" s="16" t="s">
        <v>1939</v>
      </c>
      <c r="E493" s="16" t="s">
        <v>1940</v>
      </c>
      <c r="F493" s="16" t="s">
        <v>51</v>
      </c>
      <c r="G493" s="16" t="s">
        <v>351</v>
      </c>
      <c r="H493" s="16" t="s">
        <v>352</v>
      </c>
      <c r="I493" s="16" t="s">
        <v>19</v>
      </c>
      <c r="J493" s="16">
        <v>26</v>
      </c>
      <c r="K493" s="16"/>
      <c r="L493" s="16"/>
      <c r="M493" s="16" t="s">
        <v>80</v>
      </c>
      <c r="N493" s="16" t="s">
        <v>56</v>
      </c>
      <c r="O493" s="16" t="s">
        <v>25</v>
      </c>
      <c r="P493" s="16" t="s">
        <v>56</v>
      </c>
      <c r="Q493" s="16" t="s">
        <v>25</v>
      </c>
      <c r="R493" s="17">
        <f>P493+Q493</f>
        <v>16</v>
      </c>
      <c r="S493" s="18">
        <f>IF(J493&lt;25,1,1+(J493-25)/J493)</f>
        <v>1.0384615384615385</v>
      </c>
      <c r="T493" s="16"/>
      <c r="U493" s="16"/>
      <c r="V493" s="16"/>
      <c r="W493" s="16"/>
      <c r="X493" s="18">
        <v>32</v>
      </c>
      <c r="Y493" s="16"/>
      <c r="Z493" s="18">
        <f>U493+V493+W493+X493+Y493</f>
        <v>32</v>
      </c>
      <c r="AA493" s="2"/>
    </row>
    <row r="494" spans="1:27" s="3" customFormat="1" outlineLevel="2">
      <c r="A494" s="16" t="s">
        <v>13</v>
      </c>
      <c r="B494" s="16" t="s">
        <v>455</v>
      </c>
      <c r="C494" s="16" t="s">
        <v>456</v>
      </c>
      <c r="D494" s="16" t="s">
        <v>1941</v>
      </c>
      <c r="E494" s="16" t="s">
        <v>1940</v>
      </c>
      <c r="F494" s="16" t="s">
        <v>33</v>
      </c>
      <c r="G494" s="16" t="s">
        <v>351</v>
      </c>
      <c r="H494" s="16" t="s">
        <v>352</v>
      </c>
      <c r="I494" s="16" t="s">
        <v>19</v>
      </c>
      <c r="J494" s="16">
        <v>52</v>
      </c>
      <c r="K494" s="16" t="s">
        <v>457</v>
      </c>
      <c r="L494" s="16" t="s">
        <v>436</v>
      </c>
      <c r="M494" s="16" t="s">
        <v>80</v>
      </c>
      <c r="N494" s="16" t="s">
        <v>39</v>
      </c>
      <c r="O494" s="16" t="s">
        <v>39</v>
      </c>
      <c r="P494" s="16" t="s">
        <v>25</v>
      </c>
      <c r="Q494" s="16" t="s">
        <v>25</v>
      </c>
      <c r="R494" s="17">
        <v>0</v>
      </c>
      <c r="S494" s="18">
        <f>IF(J494&lt;25,1,1+(J494-25)/J494)</f>
        <v>1.5192307692307692</v>
      </c>
      <c r="T494" s="16">
        <v>1</v>
      </c>
      <c r="U494" s="16">
        <f>O494*S494*T494</f>
        <v>97.230769230769226</v>
      </c>
      <c r="V494" s="16"/>
      <c r="W494" s="16"/>
      <c r="X494" s="18"/>
      <c r="Y494" s="16"/>
      <c r="Z494" s="18">
        <f>U494+V494+W494+X494+Y494</f>
        <v>97.230769230769226</v>
      </c>
    </row>
    <row r="495" spans="1:27" s="3" customFormat="1" outlineLevel="2">
      <c r="A495" s="16" t="s">
        <v>30</v>
      </c>
      <c r="B495" s="16" t="s">
        <v>468</v>
      </c>
      <c r="C495" s="16" t="s">
        <v>469</v>
      </c>
      <c r="D495" s="16" t="s">
        <v>1939</v>
      </c>
      <c r="E495" s="16" t="s">
        <v>1940</v>
      </c>
      <c r="F495" s="16" t="s">
        <v>51</v>
      </c>
      <c r="G495" s="16" t="s">
        <v>351</v>
      </c>
      <c r="H495" s="16" t="s">
        <v>352</v>
      </c>
      <c r="I495" s="16" t="s">
        <v>19</v>
      </c>
      <c r="J495" s="16">
        <v>53</v>
      </c>
      <c r="K495" s="16"/>
      <c r="L495" s="16"/>
      <c r="M495" s="16" t="s">
        <v>78</v>
      </c>
      <c r="N495" s="16" t="s">
        <v>56</v>
      </c>
      <c r="O495" s="16" t="s">
        <v>25</v>
      </c>
      <c r="P495" s="16" t="s">
        <v>56</v>
      </c>
      <c r="Q495" s="16" t="s">
        <v>25</v>
      </c>
      <c r="R495" s="17">
        <f>P495+Q495</f>
        <v>16</v>
      </c>
      <c r="S495" s="18">
        <v>1</v>
      </c>
      <c r="T495" s="16"/>
      <c r="U495" s="16"/>
      <c r="V495" s="16"/>
      <c r="W495" s="16"/>
      <c r="X495" s="18">
        <v>64</v>
      </c>
      <c r="Y495" s="16"/>
      <c r="Z495" s="18">
        <f>U495+V495+W495+X495+Y495</f>
        <v>64</v>
      </c>
      <c r="AA495" s="2"/>
    </row>
    <row r="496" spans="1:27" s="3" customFormat="1" outlineLevel="2">
      <c r="A496" s="16" t="s">
        <v>521</v>
      </c>
      <c r="B496" s="16" t="s">
        <v>1066</v>
      </c>
      <c r="C496" s="16" t="s">
        <v>1067</v>
      </c>
      <c r="D496" s="16" t="s">
        <v>1939</v>
      </c>
      <c r="E496" s="16" t="s">
        <v>1942</v>
      </c>
      <c r="F496" s="16" t="s">
        <v>51</v>
      </c>
      <c r="G496" s="16" t="s">
        <v>351</v>
      </c>
      <c r="H496" s="16" t="s">
        <v>352</v>
      </c>
      <c r="I496" s="16" t="s">
        <v>19</v>
      </c>
      <c r="J496" s="16">
        <v>65</v>
      </c>
      <c r="K496" s="16"/>
      <c r="L496" s="16"/>
      <c r="M496" s="16" t="s">
        <v>908</v>
      </c>
      <c r="N496" s="16" t="s">
        <v>56</v>
      </c>
      <c r="O496" s="16" t="s">
        <v>25</v>
      </c>
      <c r="P496" s="16" t="s">
        <v>56</v>
      </c>
      <c r="Q496" s="16" t="s">
        <v>25</v>
      </c>
      <c r="R496" s="17">
        <f>P496+Q496</f>
        <v>16</v>
      </c>
      <c r="S496" s="18">
        <f>IF(J496/3&lt;25,1,1+(J496/3-25)/J496/3)</f>
        <v>1</v>
      </c>
      <c r="T496" s="16"/>
      <c r="U496" s="16"/>
      <c r="V496" s="16"/>
      <c r="W496" s="16"/>
      <c r="X496" s="18">
        <f>R496*S496*3</f>
        <v>48</v>
      </c>
      <c r="Y496" s="16"/>
      <c r="Z496" s="18">
        <f>U496+V496+W496+X496+Y496</f>
        <v>48</v>
      </c>
      <c r="AA496" s="2"/>
    </row>
    <row r="497" spans="1:27" s="3" customFormat="1" outlineLevel="2">
      <c r="A497" s="16" t="s">
        <v>521</v>
      </c>
      <c r="B497" s="16" t="s">
        <v>1070</v>
      </c>
      <c r="C497" s="16" t="s">
        <v>1071</v>
      </c>
      <c r="D497" s="16" t="s">
        <v>1941</v>
      </c>
      <c r="E497" s="16" t="s">
        <v>1942</v>
      </c>
      <c r="F497" s="16" t="s">
        <v>16</v>
      </c>
      <c r="G497" s="16" t="s">
        <v>351</v>
      </c>
      <c r="H497" s="16" t="s">
        <v>352</v>
      </c>
      <c r="I497" s="16" t="s">
        <v>19</v>
      </c>
      <c r="J497" s="16">
        <v>63</v>
      </c>
      <c r="K497" s="16" t="s">
        <v>1014</v>
      </c>
      <c r="L497" s="16" t="s">
        <v>1072</v>
      </c>
      <c r="M497" s="16" t="s">
        <v>908</v>
      </c>
      <c r="N497" s="16" t="s">
        <v>22</v>
      </c>
      <c r="O497" s="16" t="s">
        <v>22</v>
      </c>
      <c r="P497" s="16" t="s">
        <v>25</v>
      </c>
      <c r="Q497" s="16" t="s">
        <v>25</v>
      </c>
      <c r="R497" s="17">
        <v>0</v>
      </c>
      <c r="S497" s="18">
        <f>IF(J497&lt;25,1,1+(J497-25)/J497)</f>
        <v>1.6031746031746033</v>
      </c>
      <c r="T497" s="16">
        <v>1</v>
      </c>
      <c r="U497" s="16">
        <f>O497*S497*T497</f>
        <v>76.952380952380963</v>
      </c>
      <c r="V497" s="16"/>
      <c r="W497" s="16"/>
      <c r="X497" s="18"/>
      <c r="Y497" s="16"/>
      <c r="Z497" s="18">
        <f>U497+V497+W497+X497+Y497</f>
        <v>76.952380952380963</v>
      </c>
    </row>
    <row r="498" spans="1:27" s="3" customFormat="1" outlineLevel="2">
      <c r="A498" s="16" t="s">
        <v>30</v>
      </c>
      <c r="B498" s="16" t="s">
        <v>487</v>
      </c>
      <c r="C498" s="16" t="s">
        <v>488</v>
      </c>
      <c r="D498" s="16" t="s">
        <v>1941</v>
      </c>
      <c r="E498" s="16" t="s">
        <v>1940</v>
      </c>
      <c r="F498" s="16" t="s">
        <v>16</v>
      </c>
      <c r="G498" s="16" t="s">
        <v>351</v>
      </c>
      <c r="H498" s="16" t="s">
        <v>352</v>
      </c>
      <c r="I498" s="16" t="s">
        <v>19</v>
      </c>
      <c r="J498" s="16">
        <v>66</v>
      </c>
      <c r="K498" s="16" t="s">
        <v>237</v>
      </c>
      <c r="L498" s="16" t="s">
        <v>188</v>
      </c>
      <c r="M498" s="16" t="s">
        <v>78</v>
      </c>
      <c r="N498" s="16" t="s">
        <v>22</v>
      </c>
      <c r="O498" s="16" t="s">
        <v>22</v>
      </c>
      <c r="P498" s="16" t="s">
        <v>25</v>
      </c>
      <c r="Q498" s="16" t="s">
        <v>25</v>
      </c>
      <c r="R498" s="17">
        <v>0</v>
      </c>
      <c r="S498" s="18">
        <f>IF(J498&lt;25,1,1+(J498-25)/J498)</f>
        <v>1.6212121212121211</v>
      </c>
      <c r="T498" s="16">
        <v>1</v>
      </c>
      <c r="U498" s="16">
        <f>O498*S498*T498</f>
        <v>77.818181818181813</v>
      </c>
      <c r="V498" s="16"/>
      <c r="W498" s="16"/>
      <c r="X498" s="18"/>
      <c r="Y498" s="16"/>
      <c r="Z498" s="18">
        <f>U498+V498+W498+X498+Y498</f>
        <v>77.818181818181813</v>
      </c>
    </row>
    <row r="499" spans="1:27" s="3" customFormat="1" outlineLevel="2">
      <c r="A499" s="16" t="s">
        <v>521</v>
      </c>
      <c r="B499" s="16" t="s">
        <v>1107</v>
      </c>
      <c r="C499" s="16" t="s">
        <v>1108</v>
      </c>
      <c r="D499" s="16" t="s">
        <v>1941</v>
      </c>
      <c r="E499" s="16" t="s">
        <v>1942</v>
      </c>
      <c r="F499" s="16" t="s">
        <v>16</v>
      </c>
      <c r="G499" s="16" t="s">
        <v>351</v>
      </c>
      <c r="H499" s="16" t="s">
        <v>352</v>
      </c>
      <c r="I499" s="16" t="s">
        <v>19</v>
      </c>
      <c r="J499" s="16">
        <v>22</v>
      </c>
      <c r="K499" s="16" t="s">
        <v>966</v>
      </c>
      <c r="L499" s="16" t="s">
        <v>940</v>
      </c>
      <c r="M499" s="16" t="s">
        <v>908</v>
      </c>
      <c r="N499" s="16" t="s">
        <v>22</v>
      </c>
      <c r="O499" s="16" t="s">
        <v>22</v>
      </c>
      <c r="P499" s="16" t="s">
        <v>25</v>
      </c>
      <c r="Q499" s="16" t="s">
        <v>25</v>
      </c>
      <c r="R499" s="17">
        <v>0</v>
      </c>
      <c r="S499" s="18">
        <f>IF(J499&lt;25,1,1+(J499-25)/J499)</f>
        <v>1</v>
      </c>
      <c r="T499" s="16">
        <v>1</v>
      </c>
      <c r="U499" s="16">
        <f>O499*S499*T499</f>
        <v>48</v>
      </c>
      <c r="V499" s="16"/>
      <c r="W499" s="16"/>
      <c r="X499" s="18"/>
      <c r="Y499" s="16"/>
      <c r="Z499" s="18">
        <f>U499+V499+W499+X499+Y499</f>
        <v>48</v>
      </c>
    </row>
    <row r="500" spans="1:27" s="3" customFormat="1" outlineLevel="2">
      <c r="A500" s="11"/>
      <c r="B500" s="11"/>
      <c r="C500" s="11" t="s">
        <v>1440</v>
      </c>
      <c r="D500" s="11" t="s">
        <v>1943</v>
      </c>
      <c r="E500" s="11"/>
      <c r="F500" s="11"/>
      <c r="G500" s="16" t="s">
        <v>351</v>
      </c>
      <c r="H500" s="11" t="s">
        <v>352</v>
      </c>
      <c r="I500" s="11"/>
      <c r="J500" s="11"/>
      <c r="K500" s="11"/>
      <c r="L500" s="11"/>
      <c r="M500" s="11"/>
      <c r="N500" s="11"/>
      <c r="O500" s="11"/>
      <c r="P500" s="11"/>
      <c r="Q500" s="11"/>
      <c r="R500" s="10"/>
      <c r="S500" s="11"/>
      <c r="T500" s="11"/>
      <c r="U500" s="11"/>
      <c r="V500" s="11"/>
      <c r="W500" s="11">
        <v>15</v>
      </c>
      <c r="X500" s="11"/>
      <c r="Y500" s="11"/>
      <c r="Z500" s="18">
        <f>U500+V500+W500+X500+Y500</f>
        <v>15</v>
      </c>
      <c r="AA500" s="33"/>
    </row>
    <row r="501" spans="1:27" s="3" customFormat="1" outlineLevel="2">
      <c r="A501" s="11"/>
      <c r="B501" s="11"/>
      <c r="C501" s="11" t="s">
        <v>1944</v>
      </c>
      <c r="D501" s="11" t="s">
        <v>1943</v>
      </c>
      <c r="E501" s="11"/>
      <c r="F501" s="11"/>
      <c r="G501" s="16" t="s">
        <v>351</v>
      </c>
      <c r="H501" s="11" t="s">
        <v>1945</v>
      </c>
      <c r="I501" s="11"/>
      <c r="J501" s="11"/>
      <c r="K501" s="11"/>
      <c r="L501" s="11"/>
      <c r="M501" s="11"/>
      <c r="N501" s="11"/>
      <c r="O501" s="11"/>
      <c r="P501" s="11"/>
      <c r="Q501" s="11"/>
      <c r="R501" s="10"/>
      <c r="S501" s="11"/>
      <c r="T501" s="11"/>
      <c r="U501" s="11"/>
      <c r="V501" s="11"/>
      <c r="W501" s="11">
        <v>15</v>
      </c>
      <c r="X501" s="11"/>
      <c r="Y501" s="11"/>
      <c r="Z501" s="18">
        <f>U501+V501+W501+X501+Y501</f>
        <v>15</v>
      </c>
      <c r="AA501" s="33"/>
    </row>
    <row r="502" spans="1:27" s="3" customFormat="1" outlineLevel="2">
      <c r="A502" s="11"/>
      <c r="B502" s="11"/>
      <c r="C502" s="11" t="s">
        <v>1946</v>
      </c>
      <c r="D502" s="11" t="s">
        <v>1943</v>
      </c>
      <c r="E502" s="11"/>
      <c r="F502" s="11"/>
      <c r="G502" s="16" t="s">
        <v>351</v>
      </c>
      <c r="H502" s="11" t="s">
        <v>1945</v>
      </c>
      <c r="I502" s="11"/>
      <c r="J502" s="11"/>
      <c r="K502" s="11"/>
      <c r="L502" s="11"/>
      <c r="M502" s="11"/>
      <c r="N502" s="11"/>
      <c r="O502" s="11"/>
      <c r="P502" s="11"/>
      <c r="Q502" s="11"/>
      <c r="R502" s="10"/>
      <c r="S502" s="11"/>
      <c r="T502" s="11"/>
      <c r="U502" s="11"/>
      <c r="V502" s="11"/>
      <c r="W502" s="11">
        <v>15</v>
      </c>
      <c r="X502" s="11"/>
      <c r="Y502" s="11"/>
      <c r="Z502" s="18">
        <f>U502+V502+W502+X502+Y502</f>
        <v>15</v>
      </c>
      <c r="AA502" s="33"/>
    </row>
    <row r="503" spans="1:27" s="3" customFormat="1" outlineLevel="2">
      <c r="A503" s="16" t="s">
        <v>13</v>
      </c>
      <c r="B503" s="16" t="s">
        <v>916</v>
      </c>
      <c r="C503" s="16" t="s">
        <v>917</v>
      </c>
      <c r="D503" s="16" t="s">
        <v>1941</v>
      </c>
      <c r="E503" s="16" t="s">
        <v>1942</v>
      </c>
      <c r="F503" s="16" t="s">
        <v>16</v>
      </c>
      <c r="G503" s="16" t="s">
        <v>351</v>
      </c>
      <c r="H503" s="16" t="s">
        <v>352</v>
      </c>
      <c r="I503" s="16" t="s">
        <v>19</v>
      </c>
      <c r="J503" s="16">
        <v>44</v>
      </c>
      <c r="K503" s="16" t="s">
        <v>991</v>
      </c>
      <c r="L503" s="16" t="s">
        <v>232</v>
      </c>
      <c r="M503" s="16" t="s">
        <v>1402</v>
      </c>
      <c r="N503" s="16" t="s">
        <v>22</v>
      </c>
      <c r="O503" s="16" t="s">
        <v>22</v>
      </c>
      <c r="P503" s="16" t="s">
        <v>25</v>
      </c>
      <c r="Q503" s="16" t="s">
        <v>25</v>
      </c>
      <c r="R503" s="17">
        <v>0</v>
      </c>
      <c r="S503" s="18">
        <f>IF(J503&lt;25,1,1+(J503-25)/J503)</f>
        <v>1.4318181818181819</v>
      </c>
      <c r="T503" s="16">
        <v>1</v>
      </c>
      <c r="U503" s="16">
        <f>O503*S503*T503</f>
        <v>68.727272727272734</v>
      </c>
      <c r="V503" s="16"/>
      <c r="W503" s="16"/>
      <c r="X503" s="18"/>
      <c r="Y503" s="16"/>
      <c r="Z503" s="18">
        <f>U503+V503+W503+X503+Y503</f>
        <v>68.727272727272734</v>
      </c>
    </row>
    <row r="504" spans="1:27" s="3" customFormat="1" outlineLevel="2">
      <c r="A504" s="16" t="s">
        <v>13</v>
      </c>
      <c r="B504" s="16" t="s">
        <v>1409</v>
      </c>
      <c r="C504" s="16" t="s">
        <v>1410</v>
      </c>
      <c r="D504" s="16" t="s">
        <v>1939</v>
      </c>
      <c r="E504" s="16" t="s">
        <v>1942</v>
      </c>
      <c r="F504" s="16" t="s">
        <v>51</v>
      </c>
      <c r="G504" s="16" t="s">
        <v>351</v>
      </c>
      <c r="H504" s="16" t="s">
        <v>352</v>
      </c>
      <c r="I504" s="16" t="s">
        <v>19</v>
      </c>
      <c r="J504" s="16">
        <v>60</v>
      </c>
      <c r="K504" s="16"/>
      <c r="L504" s="16"/>
      <c r="M504" s="16" t="s">
        <v>1034</v>
      </c>
      <c r="N504" s="16" t="s">
        <v>56</v>
      </c>
      <c r="O504" s="16" t="s">
        <v>25</v>
      </c>
      <c r="P504" s="16" t="s">
        <v>56</v>
      </c>
      <c r="Q504" s="16" t="s">
        <v>25</v>
      </c>
      <c r="R504" s="17">
        <f>P504+Q504</f>
        <v>16</v>
      </c>
      <c r="S504" s="18">
        <v>1</v>
      </c>
      <c r="T504" s="16"/>
      <c r="U504" s="16"/>
      <c r="V504" s="16"/>
      <c r="W504" s="16"/>
      <c r="X504" s="18">
        <v>48</v>
      </c>
      <c r="Y504" s="16"/>
      <c r="Z504" s="18">
        <f>U504+V504+W504+X504+Y504</f>
        <v>48</v>
      </c>
      <c r="AA504" s="2"/>
    </row>
    <row r="505" spans="1:27" s="3" customFormat="1" outlineLevel="2">
      <c r="A505" s="21"/>
      <c r="B505" s="21"/>
      <c r="C505" s="21"/>
      <c r="D505" s="16" t="s">
        <v>1947</v>
      </c>
      <c r="E505" s="21"/>
      <c r="F505" s="21"/>
      <c r="G505" s="16" t="s">
        <v>351</v>
      </c>
      <c r="H505" s="34" t="s">
        <v>1619</v>
      </c>
      <c r="I505" s="34"/>
      <c r="J505" s="34">
        <v>7</v>
      </c>
      <c r="K505" s="21"/>
      <c r="L505" s="21"/>
      <c r="M505" s="21"/>
      <c r="N505" s="21"/>
      <c r="O505" s="21"/>
      <c r="P505" s="21"/>
      <c r="Q505" s="21"/>
      <c r="R505" s="21"/>
      <c r="S505" s="35"/>
      <c r="T505" s="17"/>
      <c r="U505" s="16"/>
      <c r="V505" s="17">
        <f>J505*14</f>
        <v>98</v>
      </c>
      <c r="W505" s="17"/>
      <c r="X505" s="23"/>
      <c r="Y505" s="17"/>
      <c r="Z505" s="18">
        <f>U505+V505+W505+X505+Y505</f>
        <v>98</v>
      </c>
    </row>
    <row r="506" spans="1:27" s="3" customFormat="1" outlineLevel="2">
      <c r="A506" s="21"/>
      <c r="B506" s="21"/>
      <c r="C506" s="21"/>
      <c r="D506" s="16" t="s">
        <v>1948</v>
      </c>
      <c r="E506" s="21"/>
      <c r="F506" s="21"/>
      <c r="G506" s="16" t="s">
        <v>351</v>
      </c>
      <c r="H506" s="21" t="s">
        <v>1619</v>
      </c>
      <c r="I506" s="21"/>
      <c r="J506" s="21">
        <v>12</v>
      </c>
      <c r="K506" s="21"/>
      <c r="L506" s="21"/>
      <c r="M506" s="21"/>
      <c r="N506" s="21"/>
      <c r="O506" s="21"/>
      <c r="P506" s="21"/>
      <c r="Q506" s="21"/>
      <c r="R506" s="21"/>
      <c r="S506" s="35"/>
      <c r="T506" s="17"/>
      <c r="U506" s="17"/>
      <c r="V506" s="17"/>
      <c r="W506" s="17"/>
      <c r="X506" s="23"/>
      <c r="Y506" s="17">
        <f>2*J506</f>
        <v>24</v>
      </c>
      <c r="Z506" s="18">
        <f>U506+V506+W506+X506+Y506</f>
        <v>24</v>
      </c>
      <c r="AA506" s="33"/>
    </row>
    <row r="507" spans="1:27" s="3" customFormat="1" outlineLevel="1">
      <c r="A507" s="21"/>
      <c r="B507" s="21"/>
      <c r="C507" s="21"/>
      <c r="D507" s="16"/>
      <c r="E507" s="21"/>
      <c r="F507" s="21"/>
      <c r="G507" s="42" t="s">
        <v>2374</v>
      </c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35"/>
      <c r="T507" s="17"/>
      <c r="U507" s="17"/>
      <c r="V507" s="17"/>
      <c r="W507" s="17"/>
      <c r="X507" s="23"/>
      <c r="Y507" s="17"/>
      <c r="Z507" s="18">
        <f>SUBTOTAL(9,Z491:Z506)</f>
        <v>817.67597314965747</v>
      </c>
      <c r="AA507" s="33"/>
    </row>
    <row r="508" spans="1:27" s="3" customFormat="1" outlineLevel="2">
      <c r="A508" s="16" t="s">
        <v>521</v>
      </c>
      <c r="B508" s="16" t="s">
        <v>558</v>
      </c>
      <c r="C508" s="16" t="s">
        <v>1119</v>
      </c>
      <c r="D508" s="16" t="s">
        <v>1939</v>
      </c>
      <c r="E508" s="16" t="s">
        <v>1942</v>
      </c>
      <c r="F508" s="16" t="s">
        <v>51</v>
      </c>
      <c r="G508" s="16" t="s">
        <v>868</v>
      </c>
      <c r="H508" s="16" t="s">
        <v>869</v>
      </c>
      <c r="I508" s="16" t="s">
        <v>102</v>
      </c>
      <c r="J508" s="16">
        <v>33</v>
      </c>
      <c r="K508" s="16"/>
      <c r="L508" s="16"/>
      <c r="M508" s="16" t="s">
        <v>896</v>
      </c>
      <c r="N508" s="16" t="s">
        <v>56</v>
      </c>
      <c r="O508" s="16" t="s">
        <v>25</v>
      </c>
      <c r="P508" s="16" t="s">
        <v>56</v>
      </c>
      <c r="Q508" s="16" t="s">
        <v>25</v>
      </c>
      <c r="R508" s="17">
        <f>P508+Q508</f>
        <v>16</v>
      </c>
      <c r="S508" s="18">
        <f>IF(J508&lt;25,1,1+(J508-25)/J508)</f>
        <v>1.2424242424242424</v>
      </c>
      <c r="T508" s="16"/>
      <c r="U508" s="16"/>
      <c r="V508" s="16"/>
      <c r="W508" s="16"/>
      <c r="X508" s="18">
        <v>48</v>
      </c>
      <c r="Y508" s="16"/>
      <c r="Z508" s="18">
        <f>U508+V508+W508+X508+Y508</f>
        <v>48</v>
      </c>
      <c r="AA508" s="2"/>
    </row>
    <row r="509" spans="1:27" s="3" customFormat="1" outlineLevel="2">
      <c r="A509" s="16" t="s">
        <v>13</v>
      </c>
      <c r="B509" s="16" t="s">
        <v>866</v>
      </c>
      <c r="C509" s="16" t="s">
        <v>867</v>
      </c>
      <c r="D509" s="16" t="s">
        <v>1949</v>
      </c>
      <c r="E509" s="16" t="s">
        <v>1950</v>
      </c>
      <c r="F509" s="16" t="s">
        <v>16</v>
      </c>
      <c r="G509" s="16" t="s">
        <v>868</v>
      </c>
      <c r="H509" s="16" t="s">
        <v>869</v>
      </c>
      <c r="I509" s="16" t="s">
        <v>102</v>
      </c>
      <c r="J509" s="16">
        <v>60</v>
      </c>
      <c r="K509" s="16" t="s">
        <v>171</v>
      </c>
      <c r="L509" s="16" t="s">
        <v>60</v>
      </c>
      <c r="M509" s="16" t="s">
        <v>159</v>
      </c>
      <c r="N509" s="16" t="s">
        <v>22</v>
      </c>
      <c r="O509" s="16" t="s">
        <v>22</v>
      </c>
      <c r="P509" s="16" t="s">
        <v>25</v>
      </c>
      <c r="Q509" s="16" t="s">
        <v>25</v>
      </c>
      <c r="R509" s="17">
        <v>0</v>
      </c>
      <c r="S509" s="18">
        <f>IF(J509&lt;25,1,1+(J509-25)/J509)</f>
        <v>1.5833333333333335</v>
      </c>
      <c r="T509" s="16">
        <v>1</v>
      </c>
      <c r="U509" s="16">
        <f>O509*S509*T509</f>
        <v>76</v>
      </c>
      <c r="V509" s="16"/>
      <c r="W509" s="16"/>
      <c r="X509" s="18"/>
      <c r="Y509" s="16"/>
      <c r="Z509" s="18">
        <f>U509+V509+W509+X509+Y509</f>
        <v>76</v>
      </c>
    </row>
    <row r="510" spans="1:27" s="3" customFormat="1" outlineLevel="2">
      <c r="A510" s="16" t="s">
        <v>521</v>
      </c>
      <c r="B510" s="16" t="s">
        <v>894</v>
      </c>
      <c r="C510" s="16" t="s">
        <v>895</v>
      </c>
      <c r="D510" s="16" t="s">
        <v>1951</v>
      </c>
      <c r="E510" s="16" t="s">
        <v>1950</v>
      </c>
      <c r="F510" s="16" t="s">
        <v>45</v>
      </c>
      <c r="G510" s="16" t="s">
        <v>868</v>
      </c>
      <c r="H510" s="16" t="s">
        <v>869</v>
      </c>
      <c r="I510" s="16" t="s">
        <v>102</v>
      </c>
      <c r="J510" s="16">
        <v>44</v>
      </c>
      <c r="K510" s="16" t="s">
        <v>329</v>
      </c>
      <c r="L510" s="16" t="s">
        <v>497</v>
      </c>
      <c r="M510" s="16" t="s">
        <v>896</v>
      </c>
      <c r="N510" s="16" t="s">
        <v>25</v>
      </c>
      <c r="O510" s="16" t="s">
        <v>25</v>
      </c>
      <c r="P510" s="16" t="s">
        <v>25</v>
      </c>
      <c r="Q510" s="16" t="s">
        <v>25</v>
      </c>
      <c r="R510" s="17"/>
      <c r="S510" s="18">
        <f>IF(J510&lt;25,1,1+(J510-25)/J510)</f>
        <v>1.4318181818181819</v>
      </c>
      <c r="T510" s="16"/>
      <c r="U510" s="16"/>
      <c r="V510" s="16"/>
      <c r="W510" s="16"/>
      <c r="X510" s="18">
        <f>32*S510*F510</f>
        <v>91.63636363636364</v>
      </c>
      <c r="Y510" s="16"/>
      <c r="Z510" s="18">
        <f>U510+V510+W510+X510+Y510</f>
        <v>91.63636363636364</v>
      </c>
      <c r="AA510" s="33"/>
    </row>
    <row r="511" spans="1:27" s="3" customFormat="1" outlineLevel="2">
      <c r="A511" s="21"/>
      <c r="B511" s="21"/>
      <c r="C511" s="21"/>
      <c r="D511" s="16" t="s">
        <v>1952</v>
      </c>
      <c r="E511" s="21"/>
      <c r="F511" s="21"/>
      <c r="G511" s="16" t="s">
        <v>868</v>
      </c>
      <c r="H511" s="34" t="s">
        <v>1573</v>
      </c>
      <c r="I511" s="34"/>
      <c r="J511" s="34">
        <v>5</v>
      </c>
      <c r="K511" s="21"/>
      <c r="L511" s="21"/>
      <c r="M511" s="21"/>
      <c r="N511" s="21"/>
      <c r="O511" s="21"/>
      <c r="P511" s="21"/>
      <c r="Q511" s="21"/>
      <c r="R511" s="21"/>
      <c r="S511" s="35"/>
      <c r="T511" s="17"/>
      <c r="U511" s="16"/>
      <c r="V511" s="17">
        <f>J511*14</f>
        <v>70</v>
      </c>
      <c r="W511" s="17"/>
      <c r="X511" s="23"/>
      <c r="Y511" s="17"/>
      <c r="Z511" s="18">
        <f>U511+V511+W511+X511+Y511</f>
        <v>70</v>
      </c>
    </row>
    <row r="512" spans="1:27" s="3" customFormat="1" outlineLevel="2">
      <c r="A512" s="21"/>
      <c r="B512" s="21"/>
      <c r="C512" s="21"/>
      <c r="D512" s="16" t="s">
        <v>1953</v>
      </c>
      <c r="E512" s="21"/>
      <c r="F512" s="21"/>
      <c r="G512" s="16" t="s">
        <v>868</v>
      </c>
      <c r="H512" s="21" t="s">
        <v>1573</v>
      </c>
      <c r="I512" s="21"/>
      <c r="J512" s="21">
        <v>10</v>
      </c>
      <c r="K512" s="21"/>
      <c r="L512" s="21"/>
      <c r="M512" s="21"/>
      <c r="N512" s="21"/>
      <c r="O512" s="21"/>
      <c r="P512" s="21"/>
      <c r="Q512" s="21"/>
      <c r="R512" s="21"/>
      <c r="S512" s="35"/>
      <c r="T512" s="17"/>
      <c r="U512" s="17"/>
      <c r="V512" s="17"/>
      <c r="W512" s="17"/>
      <c r="X512" s="23"/>
      <c r="Y512" s="17">
        <f>2*J512</f>
        <v>20</v>
      </c>
      <c r="Z512" s="18">
        <f>U512+V512+W512+X512+Y512</f>
        <v>20</v>
      </c>
      <c r="AA512" s="33"/>
    </row>
    <row r="513" spans="1:27" s="3" customFormat="1" outlineLevel="1">
      <c r="A513" s="21"/>
      <c r="B513" s="21"/>
      <c r="C513" s="21"/>
      <c r="D513" s="16"/>
      <c r="E513" s="21"/>
      <c r="F513" s="21"/>
      <c r="G513" s="42" t="s">
        <v>2375</v>
      </c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35"/>
      <c r="T513" s="17"/>
      <c r="U513" s="17"/>
      <c r="V513" s="17"/>
      <c r="W513" s="17"/>
      <c r="X513" s="23"/>
      <c r="Y513" s="17"/>
      <c r="Z513" s="18">
        <f>SUBTOTAL(9,Z508:Z512)</f>
        <v>305.63636363636363</v>
      </c>
      <c r="AA513" s="33"/>
    </row>
    <row r="514" spans="1:27" s="3" customFormat="1" outlineLevel="2">
      <c r="A514" s="16" t="s">
        <v>521</v>
      </c>
      <c r="B514" s="16" t="s">
        <v>347</v>
      </c>
      <c r="C514" s="16" t="s">
        <v>348</v>
      </c>
      <c r="D514" s="16" t="s">
        <v>1949</v>
      </c>
      <c r="E514" s="16" t="s">
        <v>1954</v>
      </c>
      <c r="F514" s="16" t="s">
        <v>16</v>
      </c>
      <c r="G514" s="16" t="s">
        <v>479</v>
      </c>
      <c r="H514" s="16" t="s">
        <v>480</v>
      </c>
      <c r="I514" s="16" t="s">
        <v>150</v>
      </c>
      <c r="J514" s="16">
        <v>30</v>
      </c>
      <c r="K514" s="16" t="s">
        <v>1018</v>
      </c>
      <c r="L514" s="16" t="s">
        <v>1020</v>
      </c>
      <c r="M514" s="16" t="s">
        <v>905</v>
      </c>
      <c r="N514" s="16" t="s">
        <v>22</v>
      </c>
      <c r="O514" s="16" t="s">
        <v>22</v>
      </c>
      <c r="P514" s="16" t="s">
        <v>25</v>
      </c>
      <c r="Q514" s="16" t="s">
        <v>25</v>
      </c>
      <c r="R514" s="17">
        <v>0</v>
      </c>
      <c r="S514" s="18">
        <f>IF(J514&lt;25,1,1+(J514-25)/J514)</f>
        <v>1.1666666666666667</v>
      </c>
      <c r="T514" s="16">
        <v>1</v>
      </c>
      <c r="U514" s="16">
        <f>O514*S514*T514</f>
        <v>56</v>
      </c>
      <c r="V514" s="16"/>
      <c r="W514" s="16"/>
      <c r="X514" s="18"/>
      <c r="Y514" s="16"/>
      <c r="Z514" s="18">
        <f>U514+V514+W514+X514+Y514</f>
        <v>56</v>
      </c>
    </row>
    <row r="515" spans="1:27" s="3" customFormat="1" outlineLevel="2">
      <c r="A515" s="16" t="s">
        <v>30</v>
      </c>
      <c r="B515" s="16" t="s">
        <v>475</v>
      </c>
      <c r="C515" s="16" t="s">
        <v>476</v>
      </c>
      <c r="D515" s="16" t="s">
        <v>1666</v>
      </c>
      <c r="E515" s="16" t="s">
        <v>1648</v>
      </c>
      <c r="F515" s="16" t="s">
        <v>16</v>
      </c>
      <c r="G515" s="16" t="s">
        <v>479</v>
      </c>
      <c r="H515" s="16" t="s">
        <v>480</v>
      </c>
      <c r="I515" s="16" t="s">
        <v>150</v>
      </c>
      <c r="J515" s="16">
        <v>11</v>
      </c>
      <c r="K515" s="16" t="s">
        <v>231</v>
      </c>
      <c r="L515" s="16" t="s">
        <v>135</v>
      </c>
      <c r="M515" s="16" t="s">
        <v>481</v>
      </c>
      <c r="N515" s="16" t="s">
        <v>22</v>
      </c>
      <c r="O515" s="16" t="s">
        <v>22</v>
      </c>
      <c r="P515" s="16" t="s">
        <v>25</v>
      </c>
      <c r="Q515" s="16" t="s">
        <v>25</v>
      </c>
      <c r="R515" s="17">
        <v>0</v>
      </c>
      <c r="S515" s="18">
        <f>IF(J515&lt;25,1,1+(J515-25)/J515)</f>
        <v>1</v>
      </c>
      <c r="T515" s="16">
        <v>1</v>
      </c>
      <c r="U515" s="16">
        <f>O515*S515*T515</f>
        <v>48</v>
      </c>
      <c r="V515" s="16"/>
      <c r="W515" s="16"/>
      <c r="X515" s="18"/>
      <c r="Y515" s="16"/>
      <c r="Z515" s="18">
        <f>U515+V515+W515+X515+Y515</f>
        <v>48</v>
      </c>
    </row>
    <row r="516" spans="1:27" s="3" customFormat="1" ht="40.5" outlineLevel="2">
      <c r="A516" s="11"/>
      <c r="B516" s="11"/>
      <c r="C516" s="11" t="s">
        <v>1955</v>
      </c>
      <c r="D516" s="11" t="s">
        <v>1727</v>
      </c>
      <c r="E516" s="11"/>
      <c r="F516" s="11"/>
      <c r="G516" s="16" t="s">
        <v>479</v>
      </c>
      <c r="H516" s="11" t="s">
        <v>1956</v>
      </c>
      <c r="I516" s="11"/>
      <c r="J516" s="11"/>
      <c r="K516" s="11"/>
      <c r="L516" s="11"/>
      <c r="M516" s="11"/>
      <c r="N516" s="11"/>
      <c r="O516" s="11"/>
      <c r="P516" s="11"/>
      <c r="Q516" s="11"/>
      <c r="R516" s="10"/>
      <c r="S516" s="11"/>
      <c r="T516" s="11"/>
      <c r="U516" s="11"/>
      <c r="V516" s="11"/>
      <c r="W516" s="11">
        <v>15</v>
      </c>
      <c r="X516" s="11"/>
      <c r="Y516" s="11"/>
      <c r="Z516" s="18">
        <f>U516+V516+W516+X516+Y516</f>
        <v>15</v>
      </c>
      <c r="AA516" s="33"/>
    </row>
    <row r="517" spans="1:27" s="3" customFormat="1" outlineLevel="2">
      <c r="A517" s="21"/>
      <c r="B517" s="21"/>
      <c r="C517" s="21"/>
      <c r="D517" s="16" t="s">
        <v>1649</v>
      </c>
      <c r="E517" s="21"/>
      <c r="F517" s="21"/>
      <c r="G517" s="16" t="s">
        <v>479</v>
      </c>
      <c r="H517" s="34" t="s">
        <v>1574</v>
      </c>
      <c r="I517" s="34"/>
      <c r="J517" s="34">
        <v>4</v>
      </c>
      <c r="K517" s="21"/>
      <c r="L517" s="21"/>
      <c r="M517" s="21"/>
      <c r="N517" s="21"/>
      <c r="O517" s="21"/>
      <c r="P517" s="21"/>
      <c r="Q517" s="21"/>
      <c r="R517" s="21"/>
      <c r="S517" s="35"/>
      <c r="T517" s="17"/>
      <c r="U517" s="16"/>
      <c r="V517" s="17">
        <f>J517*14</f>
        <v>56</v>
      </c>
      <c r="W517" s="17"/>
      <c r="X517" s="23"/>
      <c r="Y517" s="17"/>
      <c r="Z517" s="18">
        <f>U517+V517+W517+X517+Y517</f>
        <v>56</v>
      </c>
    </row>
    <row r="518" spans="1:27" s="3" customFormat="1" outlineLevel="2">
      <c r="A518" s="21"/>
      <c r="B518" s="21"/>
      <c r="C518" s="21"/>
      <c r="D518" s="16" t="s">
        <v>1650</v>
      </c>
      <c r="E518" s="21"/>
      <c r="F518" s="21"/>
      <c r="G518" s="16" t="s">
        <v>479</v>
      </c>
      <c r="H518" s="21" t="s">
        <v>1574</v>
      </c>
      <c r="I518" s="21"/>
      <c r="J518" s="21">
        <v>10</v>
      </c>
      <c r="K518" s="21"/>
      <c r="L518" s="21"/>
      <c r="M518" s="21"/>
      <c r="N518" s="21"/>
      <c r="O518" s="21"/>
      <c r="P518" s="21"/>
      <c r="Q518" s="21"/>
      <c r="R518" s="21"/>
      <c r="S518" s="35"/>
      <c r="T518" s="17"/>
      <c r="U518" s="17"/>
      <c r="V518" s="17"/>
      <c r="W518" s="17"/>
      <c r="X518" s="23"/>
      <c r="Y518" s="17">
        <f>2*J518</f>
        <v>20</v>
      </c>
      <c r="Z518" s="18">
        <f>U518+V518+W518+X518+Y518</f>
        <v>20</v>
      </c>
      <c r="AA518" s="33"/>
    </row>
    <row r="519" spans="1:27" s="3" customFormat="1" outlineLevel="1">
      <c r="A519" s="21"/>
      <c r="B519" s="21"/>
      <c r="C519" s="21"/>
      <c r="D519" s="16"/>
      <c r="E519" s="21"/>
      <c r="F519" s="21"/>
      <c r="G519" s="42" t="s">
        <v>2376</v>
      </c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35"/>
      <c r="T519" s="17"/>
      <c r="U519" s="17"/>
      <c r="V519" s="17"/>
      <c r="W519" s="17"/>
      <c r="X519" s="23"/>
      <c r="Y519" s="17"/>
      <c r="Z519" s="18">
        <f>SUBTOTAL(9,Z514:Z518)</f>
        <v>195</v>
      </c>
      <c r="AA519" s="33"/>
    </row>
    <row r="520" spans="1:27" s="3" customFormat="1" outlineLevel="2">
      <c r="A520" s="16" t="s">
        <v>13</v>
      </c>
      <c r="B520" s="16" t="s">
        <v>568</v>
      </c>
      <c r="C520" s="16" t="s">
        <v>569</v>
      </c>
      <c r="D520" s="16" t="s">
        <v>1651</v>
      </c>
      <c r="E520" s="16" t="s">
        <v>1686</v>
      </c>
      <c r="F520" s="16" t="s">
        <v>45</v>
      </c>
      <c r="G520" s="16" t="s">
        <v>571</v>
      </c>
      <c r="H520" s="16" t="s">
        <v>572</v>
      </c>
      <c r="I520" s="16" t="s">
        <v>102</v>
      </c>
      <c r="J520" s="16">
        <v>29</v>
      </c>
      <c r="K520" s="16" t="s">
        <v>573</v>
      </c>
      <c r="L520" s="16" t="s">
        <v>108</v>
      </c>
      <c r="M520" s="16" t="s">
        <v>159</v>
      </c>
      <c r="N520" s="16" t="s">
        <v>61</v>
      </c>
      <c r="O520" s="16" t="s">
        <v>23</v>
      </c>
      <c r="P520" s="16" t="s">
        <v>21</v>
      </c>
      <c r="Q520" s="16" t="s">
        <v>25</v>
      </c>
      <c r="R520" s="17">
        <v>4</v>
      </c>
      <c r="S520" s="18">
        <f>IF(J520&lt;25,1,1+(J520-25)/J520)</f>
        <v>1.1379310344827587</v>
      </c>
      <c r="T520" s="16">
        <v>1</v>
      </c>
      <c r="U520" s="16">
        <f>O520*S520*T520</f>
        <v>31.862068965517242</v>
      </c>
      <c r="V520" s="16"/>
      <c r="W520" s="16"/>
      <c r="X520" s="18">
        <f>R520*S520</f>
        <v>4.5517241379310347</v>
      </c>
      <c r="Y520" s="16"/>
      <c r="Z520" s="18">
        <f>U520+V520+W520+X520+Y520</f>
        <v>36.413793103448278</v>
      </c>
    </row>
    <row r="521" spans="1:27" s="3" customFormat="1" outlineLevel="1">
      <c r="A521" s="16"/>
      <c r="B521" s="16"/>
      <c r="C521" s="16"/>
      <c r="D521" s="16"/>
      <c r="E521" s="16"/>
      <c r="F521" s="16"/>
      <c r="G521" s="42" t="s">
        <v>2377</v>
      </c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7"/>
      <c r="S521" s="18"/>
      <c r="T521" s="16"/>
      <c r="U521" s="16"/>
      <c r="V521" s="16"/>
      <c r="W521" s="16"/>
      <c r="X521" s="18"/>
      <c r="Y521" s="16"/>
      <c r="Z521" s="18">
        <f>SUBTOTAL(9,Z520:Z520)</f>
        <v>36.413793103448278</v>
      </c>
    </row>
    <row r="522" spans="1:27" s="3" customFormat="1" outlineLevel="2">
      <c r="A522" s="16" t="s">
        <v>42</v>
      </c>
      <c r="B522" s="16" t="s">
        <v>419</v>
      </c>
      <c r="C522" s="16" t="s">
        <v>420</v>
      </c>
      <c r="D522" s="16" t="s">
        <v>1666</v>
      </c>
      <c r="E522" s="16" t="s">
        <v>1648</v>
      </c>
      <c r="F522" s="16" t="s">
        <v>33</v>
      </c>
      <c r="G522" s="16" t="s">
        <v>434</v>
      </c>
      <c r="H522" s="16" t="s">
        <v>435</v>
      </c>
      <c r="I522" s="16" t="s">
        <v>19</v>
      </c>
      <c r="J522" s="16">
        <v>86</v>
      </c>
      <c r="K522" s="16" t="s">
        <v>428</v>
      </c>
      <c r="L522" s="16" t="s">
        <v>436</v>
      </c>
      <c r="M522" s="16" t="s">
        <v>433</v>
      </c>
      <c r="N522" s="16" t="s">
        <v>39</v>
      </c>
      <c r="O522" s="16" t="s">
        <v>39</v>
      </c>
      <c r="P522" s="16" t="s">
        <v>25</v>
      </c>
      <c r="Q522" s="16" t="s">
        <v>25</v>
      </c>
      <c r="R522" s="17">
        <v>0</v>
      </c>
      <c r="S522" s="18">
        <f>IF(J522&lt;25,1,1+(J522-25)/J522)</f>
        <v>1.7093023255813953</v>
      </c>
      <c r="T522" s="16">
        <v>1</v>
      </c>
      <c r="U522" s="16">
        <f>O522*S522*T522</f>
        <v>109.3953488372093</v>
      </c>
      <c r="V522" s="16"/>
      <c r="W522" s="16"/>
      <c r="X522" s="18"/>
      <c r="Y522" s="16"/>
      <c r="Z522" s="18">
        <f>U522+V522+W522+X522+Y522</f>
        <v>109.3953488372093</v>
      </c>
    </row>
    <row r="523" spans="1:27" s="3" customFormat="1" outlineLevel="2">
      <c r="A523" s="16" t="s">
        <v>42</v>
      </c>
      <c r="B523" s="16" t="s">
        <v>489</v>
      </c>
      <c r="C523" s="16" t="s">
        <v>490</v>
      </c>
      <c r="D523" s="16" t="s">
        <v>1957</v>
      </c>
      <c r="E523" s="16" t="s">
        <v>1958</v>
      </c>
      <c r="F523" s="16" t="s">
        <v>33</v>
      </c>
      <c r="G523" s="16" t="s">
        <v>434</v>
      </c>
      <c r="H523" s="16" t="s">
        <v>435</v>
      </c>
      <c r="I523" s="16" t="s">
        <v>19</v>
      </c>
      <c r="J523" s="16">
        <v>67</v>
      </c>
      <c r="K523" s="16" t="s">
        <v>1080</v>
      </c>
      <c r="L523" s="16" t="s">
        <v>1081</v>
      </c>
      <c r="M523" s="16" t="s">
        <v>1082</v>
      </c>
      <c r="N523" s="16" t="s">
        <v>39</v>
      </c>
      <c r="O523" s="16" t="s">
        <v>39</v>
      </c>
      <c r="P523" s="16" t="s">
        <v>25</v>
      </c>
      <c r="Q523" s="16" t="s">
        <v>25</v>
      </c>
      <c r="R523" s="17">
        <v>0</v>
      </c>
      <c r="S523" s="18">
        <f>IF(J523&lt;25,1,1+(J523-25)/J523)</f>
        <v>1.6268656716417911</v>
      </c>
      <c r="T523" s="16">
        <v>1</v>
      </c>
      <c r="U523" s="16">
        <f>O523*S523*T523</f>
        <v>104.11940298507463</v>
      </c>
      <c r="V523" s="16"/>
      <c r="W523" s="16"/>
      <c r="X523" s="18"/>
      <c r="Y523" s="16"/>
      <c r="Z523" s="18">
        <f>U523+V523+W523+X523+Y523</f>
        <v>104.11940298507463</v>
      </c>
    </row>
    <row r="524" spans="1:27" s="3" customFormat="1" outlineLevel="2">
      <c r="A524" s="16" t="s">
        <v>42</v>
      </c>
      <c r="B524" s="16" t="s">
        <v>489</v>
      </c>
      <c r="C524" s="16" t="s">
        <v>490</v>
      </c>
      <c r="D524" s="16" t="s">
        <v>1957</v>
      </c>
      <c r="E524" s="16" t="s">
        <v>1958</v>
      </c>
      <c r="F524" s="16" t="s">
        <v>33</v>
      </c>
      <c r="G524" s="16" t="s">
        <v>434</v>
      </c>
      <c r="H524" s="16" t="s">
        <v>435</v>
      </c>
      <c r="I524" s="16" t="s">
        <v>19</v>
      </c>
      <c r="J524" s="16">
        <v>91</v>
      </c>
      <c r="K524" s="16" t="s">
        <v>1083</v>
      </c>
      <c r="L524" s="16" t="s">
        <v>1087</v>
      </c>
      <c r="M524" s="16" t="s">
        <v>1088</v>
      </c>
      <c r="N524" s="16" t="s">
        <v>39</v>
      </c>
      <c r="O524" s="16" t="s">
        <v>39</v>
      </c>
      <c r="P524" s="16" t="s">
        <v>25</v>
      </c>
      <c r="Q524" s="16" t="s">
        <v>25</v>
      </c>
      <c r="R524" s="17">
        <v>0</v>
      </c>
      <c r="S524" s="18">
        <f>IF(J524&lt;25,1,1+(J524-25)/J524)</f>
        <v>1.7252747252747254</v>
      </c>
      <c r="T524" s="16">
        <v>1</v>
      </c>
      <c r="U524" s="16">
        <f>O524*S524*T524</f>
        <v>110.41758241758242</v>
      </c>
      <c r="V524" s="16"/>
      <c r="W524" s="16"/>
      <c r="X524" s="18"/>
      <c r="Y524" s="16"/>
      <c r="Z524" s="18">
        <f>U524+V524+W524+X524+Y524</f>
        <v>110.41758241758242</v>
      </c>
    </row>
    <row r="525" spans="1:27" s="3" customFormat="1" ht="22.5" customHeight="1" outlineLevel="2">
      <c r="A525" s="16" t="s">
        <v>42</v>
      </c>
      <c r="B525" s="16" t="s">
        <v>489</v>
      </c>
      <c r="C525" s="16" t="s">
        <v>490</v>
      </c>
      <c r="D525" s="16" t="s">
        <v>1957</v>
      </c>
      <c r="E525" s="16" t="s">
        <v>1959</v>
      </c>
      <c r="F525" s="16" t="s">
        <v>33</v>
      </c>
      <c r="G525" s="16" t="s">
        <v>434</v>
      </c>
      <c r="H525" s="16" t="s">
        <v>435</v>
      </c>
      <c r="I525" s="16" t="s">
        <v>19</v>
      </c>
      <c r="J525" s="16">
        <v>94</v>
      </c>
      <c r="K525" s="16" t="s">
        <v>36</v>
      </c>
      <c r="L525" s="16" t="s">
        <v>339</v>
      </c>
      <c r="M525" s="16" t="s">
        <v>494</v>
      </c>
      <c r="N525" s="16" t="s">
        <v>39</v>
      </c>
      <c r="O525" s="16" t="s">
        <v>39</v>
      </c>
      <c r="P525" s="16" t="s">
        <v>25</v>
      </c>
      <c r="Q525" s="16" t="s">
        <v>25</v>
      </c>
      <c r="R525" s="17">
        <v>0</v>
      </c>
      <c r="S525" s="18">
        <f>IF(J525&lt;25,1,1+(J525-25)/J525)</f>
        <v>1.7340425531914894</v>
      </c>
      <c r="T525" s="16">
        <v>1</v>
      </c>
      <c r="U525" s="16">
        <f>O525*S525*T525</f>
        <v>110.97872340425532</v>
      </c>
      <c r="V525" s="16"/>
      <c r="W525" s="16"/>
      <c r="X525" s="18"/>
      <c r="Y525" s="16"/>
      <c r="Z525" s="18">
        <f>U525+V525+W525+X525+Y525</f>
        <v>110.97872340425532</v>
      </c>
    </row>
    <row r="526" spans="1:27" s="3" customFormat="1" outlineLevel="2">
      <c r="A526" s="21"/>
      <c r="B526" s="21"/>
      <c r="C526" s="21"/>
      <c r="D526" s="16" t="s">
        <v>1960</v>
      </c>
      <c r="E526" s="21"/>
      <c r="F526" s="21"/>
      <c r="G526" s="16" t="s">
        <v>434</v>
      </c>
      <c r="H526" s="21" t="s">
        <v>1620</v>
      </c>
      <c r="I526" s="21"/>
      <c r="J526" s="21">
        <v>12</v>
      </c>
      <c r="K526" s="21"/>
      <c r="L526" s="21"/>
      <c r="M526" s="21"/>
      <c r="N526" s="21"/>
      <c r="O526" s="21"/>
      <c r="P526" s="21"/>
      <c r="Q526" s="21"/>
      <c r="R526" s="21"/>
      <c r="S526" s="35"/>
      <c r="T526" s="17"/>
      <c r="U526" s="17"/>
      <c r="V526" s="17"/>
      <c r="W526" s="17"/>
      <c r="X526" s="23"/>
      <c r="Y526" s="17">
        <f>2*J526</f>
        <v>24</v>
      </c>
      <c r="Z526" s="18">
        <f>U526+V526+W526+X526+Y526</f>
        <v>24</v>
      </c>
      <c r="AA526" s="33"/>
    </row>
    <row r="527" spans="1:27" s="3" customFormat="1" outlineLevel="1">
      <c r="A527" s="21"/>
      <c r="B527" s="21"/>
      <c r="C527" s="21"/>
      <c r="D527" s="16"/>
      <c r="E527" s="21"/>
      <c r="F527" s="21"/>
      <c r="G527" s="42" t="s">
        <v>2378</v>
      </c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35"/>
      <c r="T527" s="17"/>
      <c r="U527" s="17"/>
      <c r="V527" s="17"/>
      <c r="W527" s="17"/>
      <c r="X527" s="23"/>
      <c r="Y527" s="17"/>
      <c r="Z527" s="18">
        <f>SUBTOTAL(9,Z522:Z526)</f>
        <v>458.91105764412168</v>
      </c>
      <c r="AA527" s="33"/>
    </row>
    <row r="528" spans="1:27" s="3" customFormat="1" outlineLevel="2">
      <c r="A528" s="16" t="s">
        <v>13</v>
      </c>
      <c r="B528" s="16" t="s">
        <v>190</v>
      </c>
      <c r="C528" s="16" t="s">
        <v>191</v>
      </c>
      <c r="D528" s="16" t="s">
        <v>1961</v>
      </c>
      <c r="E528" s="16" t="s">
        <v>1959</v>
      </c>
      <c r="F528" s="16" t="s">
        <v>16</v>
      </c>
      <c r="G528" s="16" t="s">
        <v>200</v>
      </c>
      <c r="H528" s="16" t="s">
        <v>201</v>
      </c>
      <c r="I528" s="16" t="s">
        <v>19</v>
      </c>
      <c r="J528" s="16">
        <v>19</v>
      </c>
      <c r="K528" s="16" t="s">
        <v>171</v>
      </c>
      <c r="L528" s="16" t="s">
        <v>152</v>
      </c>
      <c r="M528" s="16" t="s">
        <v>96</v>
      </c>
      <c r="N528" s="16" t="s">
        <v>22</v>
      </c>
      <c r="O528" s="16" t="s">
        <v>61</v>
      </c>
      <c r="P528" s="16" t="s">
        <v>25</v>
      </c>
      <c r="Q528" s="16" t="s">
        <v>56</v>
      </c>
      <c r="R528" s="17">
        <v>16</v>
      </c>
      <c r="S528" s="18">
        <f>IF(J528&lt;25,1,1+(J528-25)/J528)</f>
        <v>1</v>
      </c>
      <c r="T528" s="16">
        <v>1</v>
      </c>
      <c r="U528" s="16">
        <f>O528*S528*T528</f>
        <v>32</v>
      </c>
      <c r="V528" s="16"/>
      <c r="W528" s="16"/>
      <c r="X528" s="18">
        <f>R528*S528</f>
        <v>16</v>
      </c>
      <c r="Y528" s="16"/>
      <c r="Z528" s="18">
        <f>U528+V528+W528+X528+Y528</f>
        <v>48</v>
      </c>
    </row>
    <row r="529" spans="1:27" s="3" customFormat="1" outlineLevel="2">
      <c r="A529" s="16" t="s">
        <v>521</v>
      </c>
      <c r="B529" s="16" t="s">
        <v>1308</v>
      </c>
      <c r="C529" s="16" t="s">
        <v>1309</v>
      </c>
      <c r="D529" s="16" t="s">
        <v>1962</v>
      </c>
      <c r="E529" s="16" t="s">
        <v>1963</v>
      </c>
      <c r="F529" s="16" t="s">
        <v>45</v>
      </c>
      <c r="G529" s="16" t="s">
        <v>200</v>
      </c>
      <c r="H529" s="16" t="s">
        <v>201</v>
      </c>
      <c r="I529" s="16" t="s">
        <v>19</v>
      </c>
      <c r="J529" s="16">
        <v>25</v>
      </c>
      <c r="K529" s="16" t="s">
        <v>1311</v>
      </c>
      <c r="L529" s="16" t="s">
        <v>1312</v>
      </c>
      <c r="M529" s="16" t="s">
        <v>896</v>
      </c>
      <c r="N529" s="16" t="s">
        <v>61</v>
      </c>
      <c r="O529" s="16" t="s">
        <v>631</v>
      </c>
      <c r="P529" s="16" t="s">
        <v>25</v>
      </c>
      <c r="Q529" s="16" t="s">
        <v>234</v>
      </c>
      <c r="R529" s="17">
        <v>6</v>
      </c>
      <c r="S529" s="18">
        <f>IF(J529&lt;25,1,1+(J529-25)/J529)</f>
        <v>1</v>
      </c>
      <c r="T529" s="16">
        <v>1</v>
      </c>
      <c r="U529" s="16">
        <f>O529*S529*T529</f>
        <v>26</v>
      </c>
      <c r="V529" s="16"/>
      <c r="W529" s="16"/>
      <c r="X529" s="18">
        <f>R529*S529</f>
        <v>6</v>
      </c>
      <c r="Y529" s="16"/>
      <c r="Z529" s="18">
        <f>U529+V529+W529+X529+Y529</f>
        <v>32</v>
      </c>
    </row>
    <row r="530" spans="1:27" s="3" customFormat="1" outlineLevel="2">
      <c r="A530" s="21"/>
      <c r="B530" s="21"/>
      <c r="C530" s="21"/>
      <c r="D530" s="16" t="s">
        <v>1964</v>
      </c>
      <c r="E530" s="21"/>
      <c r="F530" s="21"/>
      <c r="G530" s="16" t="s">
        <v>200</v>
      </c>
      <c r="H530" s="34" t="s">
        <v>1546</v>
      </c>
      <c r="I530" s="34"/>
      <c r="J530" s="34">
        <v>5</v>
      </c>
      <c r="K530" s="21"/>
      <c r="L530" s="21"/>
      <c r="M530" s="21"/>
      <c r="N530" s="21"/>
      <c r="O530" s="21"/>
      <c r="P530" s="21"/>
      <c r="Q530" s="21"/>
      <c r="R530" s="21"/>
      <c r="S530" s="35"/>
      <c r="T530" s="17"/>
      <c r="U530" s="16"/>
      <c r="V530" s="17">
        <f>J530*14</f>
        <v>70</v>
      </c>
      <c r="W530" s="17"/>
      <c r="X530" s="23"/>
      <c r="Y530" s="17"/>
      <c r="Z530" s="18">
        <f>U530+V530+W530+X530+Y530</f>
        <v>70</v>
      </c>
    </row>
    <row r="531" spans="1:27" s="3" customFormat="1" ht="21.75" customHeight="1" outlineLevel="2">
      <c r="A531" s="21"/>
      <c r="B531" s="21"/>
      <c r="C531" s="21"/>
      <c r="D531" s="16" t="s">
        <v>1965</v>
      </c>
      <c r="E531" s="21"/>
      <c r="F531" s="21"/>
      <c r="G531" s="16" t="s">
        <v>200</v>
      </c>
      <c r="H531" s="21" t="s">
        <v>1546</v>
      </c>
      <c r="I531" s="21"/>
      <c r="J531" s="21">
        <v>9</v>
      </c>
      <c r="K531" s="21"/>
      <c r="L531" s="21"/>
      <c r="M531" s="21"/>
      <c r="N531" s="21"/>
      <c r="O531" s="21"/>
      <c r="P531" s="21"/>
      <c r="Q531" s="21"/>
      <c r="R531" s="21"/>
      <c r="S531" s="35"/>
      <c r="T531" s="17"/>
      <c r="U531" s="17"/>
      <c r="V531" s="17"/>
      <c r="W531" s="17"/>
      <c r="X531" s="23"/>
      <c r="Y531" s="17">
        <f>2*J531</f>
        <v>18</v>
      </c>
      <c r="Z531" s="18">
        <f>U531+V531+W531+X531+Y531</f>
        <v>18</v>
      </c>
      <c r="AA531" s="33"/>
    </row>
    <row r="532" spans="1:27" s="3" customFormat="1" ht="21.75" customHeight="1" outlineLevel="1">
      <c r="A532" s="21"/>
      <c r="B532" s="21"/>
      <c r="C532" s="21"/>
      <c r="D532" s="16"/>
      <c r="E532" s="21"/>
      <c r="F532" s="21"/>
      <c r="G532" s="42" t="s">
        <v>2379</v>
      </c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35"/>
      <c r="T532" s="17"/>
      <c r="U532" s="17"/>
      <c r="V532" s="17"/>
      <c r="W532" s="17"/>
      <c r="X532" s="23"/>
      <c r="Y532" s="17"/>
      <c r="Z532" s="18">
        <f>SUBTOTAL(9,Z528:Z531)</f>
        <v>168</v>
      </c>
      <c r="AA532" s="33"/>
    </row>
    <row r="533" spans="1:27" s="3" customFormat="1" outlineLevel="2">
      <c r="A533" s="16" t="s">
        <v>30</v>
      </c>
      <c r="B533" s="16" t="s">
        <v>455</v>
      </c>
      <c r="C533" s="16" t="s">
        <v>456</v>
      </c>
      <c r="D533" s="16" t="s">
        <v>1962</v>
      </c>
      <c r="E533" s="16" t="s">
        <v>1966</v>
      </c>
      <c r="F533" s="16" t="s">
        <v>33</v>
      </c>
      <c r="G533" s="16" t="s">
        <v>458</v>
      </c>
      <c r="H533" s="16" t="s">
        <v>459</v>
      </c>
      <c r="I533" s="16" t="s">
        <v>19</v>
      </c>
      <c r="J533" s="16">
        <v>40</v>
      </c>
      <c r="K533" s="16" t="s">
        <v>457</v>
      </c>
      <c r="L533" s="16" t="s">
        <v>460</v>
      </c>
      <c r="M533" s="16" t="s">
        <v>78</v>
      </c>
      <c r="N533" s="16" t="s">
        <v>39</v>
      </c>
      <c r="O533" s="16" t="s">
        <v>39</v>
      </c>
      <c r="P533" s="16" t="s">
        <v>25</v>
      </c>
      <c r="Q533" s="16" t="s">
        <v>25</v>
      </c>
      <c r="R533" s="17">
        <v>0</v>
      </c>
      <c r="S533" s="18">
        <f>IF(J533&lt;25,1,1+(J533-25)/J533)</f>
        <v>1.375</v>
      </c>
      <c r="T533" s="16">
        <v>1</v>
      </c>
      <c r="U533" s="16">
        <f>O533*S533*T533</f>
        <v>88</v>
      </c>
      <c r="V533" s="16"/>
      <c r="W533" s="16"/>
      <c r="X533" s="18"/>
      <c r="Y533" s="16"/>
      <c r="Z533" s="18">
        <f>U533+V533+W533+X533+Y533</f>
        <v>88</v>
      </c>
    </row>
    <row r="534" spans="1:27" s="3" customFormat="1" outlineLevel="2">
      <c r="A534" s="16" t="s">
        <v>13</v>
      </c>
      <c r="B534" s="16" t="s">
        <v>468</v>
      </c>
      <c r="C534" s="16" t="s">
        <v>469</v>
      </c>
      <c r="D534" s="16" t="s">
        <v>1684</v>
      </c>
      <c r="E534" s="16" t="s">
        <v>1648</v>
      </c>
      <c r="F534" s="16" t="s">
        <v>51</v>
      </c>
      <c r="G534" s="16" t="s">
        <v>458</v>
      </c>
      <c r="H534" s="16" t="s">
        <v>459</v>
      </c>
      <c r="I534" s="16" t="s">
        <v>19</v>
      </c>
      <c r="J534" s="16">
        <v>40</v>
      </c>
      <c r="K534" s="16"/>
      <c r="L534" s="16"/>
      <c r="M534" s="16" t="s">
        <v>80</v>
      </c>
      <c r="N534" s="16" t="s">
        <v>56</v>
      </c>
      <c r="O534" s="16" t="s">
        <v>25</v>
      </c>
      <c r="P534" s="16" t="s">
        <v>56</v>
      </c>
      <c r="Q534" s="16" t="s">
        <v>25</v>
      </c>
      <c r="R534" s="17">
        <f>P534+Q534</f>
        <v>16</v>
      </c>
      <c r="S534" s="18">
        <f>IF(J534&lt;25,1,1+(J534-25)/J534)</f>
        <v>1.375</v>
      </c>
      <c r="T534" s="16"/>
      <c r="U534" s="16"/>
      <c r="V534" s="16"/>
      <c r="W534" s="16"/>
      <c r="X534" s="18">
        <f>R534*S534</f>
        <v>22</v>
      </c>
      <c r="Y534" s="16"/>
      <c r="Z534" s="18">
        <f>U534+V534+W534+X534+Y534</f>
        <v>22</v>
      </c>
      <c r="AA534" s="2"/>
    </row>
    <row r="535" spans="1:27" s="3" customFormat="1" outlineLevel="2">
      <c r="A535" s="16" t="s">
        <v>42</v>
      </c>
      <c r="B535" s="16" t="s">
        <v>1074</v>
      </c>
      <c r="C535" s="16" t="s">
        <v>1075</v>
      </c>
      <c r="D535" s="16" t="s">
        <v>1928</v>
      </c>
      <c r="E535" s="16" t="s">
        <v>1929</v>
      </c>
      <c r="F535" s="16" t="s">
        <v>45</v>
      </c>
      <c r="G535" s="16" t="s">
        <v>458</v>
      </c>
      <c r="H535" s="16" t="s">
        <v>459</v>
      </c>
      <c r="I535" s="16" t="s">
        <v>19</v>
      </c>
      <c r="J535" s="16">
        <v>88</v>
      </c>
      <c r="K535" s="16" t="s">
        <v>969</v>
      </c>
      <c r="L535" s="16" t="s">
        <v>77</v>
      </c>
      <c r="M535" s="16" t="s">
        <v>912</v>
      </c>
      <c r="N535" s="16" t="s">
        <v>61</v>
      </c>
      <c r="O535" s="16" t="s">
        <v>61</v>
      </c>
      <c r="P535" s="16" t="s">
        <v>25</v>
      </c>
      <c r="Q535" s="16" t="s">
        <v>25</v>
      </c>
      <c r="R535" s="17">
        <v>0</v>
      </c>
      <c r="S535" s="18">
        <f>IF(J535&lt;25,1,1+(J535-25)/J535)</f>
        <v>1.7159090909090908</v>
      </c>
      <c r="T535" s="16">
        <v>1</v>
      </c>
      <c r="U535" s="16">
        <f>O535*S535*T535</f>
        <v>54.909090909090907</v>
      </c>
      <c r="V535" s="16"/>
      <c r="W535" s="16"/>
      <c r="X535" s="18"/>
      <c r="Y535" s="16"/>
      <c r="Z535" s="18">
        <f>U535+V535+W535+X535+Y535</f>
        <v>54.909090909090907</v>
      </c>
    </row>
    <row r="536" spans="1:27" s="3" customFormat="1" outlineLevel="2">
      <c r="A536" s="16" t="s">
        <v>42</v>
      </c>
      <c r="B536" s="16" t="s">
        <v>909</v>
      </c>
      <c r="C536" s="16" t="s">
        <v>910</v>
      </c>
      <c r="D536" s="16" t="s">
        <v>1647</v>
      </c>
      <c r="E536" s="16" t="s">
        <v>1648</v>
      </c>
      <c r="F536" s="16" t="s">
        <v>45</v>
      </c>
      <c r="G536" s="16" t="s">
        <v>458</v>
      </c>
      <c r="H536" s="16" t="s">
        <v>459</v>
      </c>
      <c r="I536" s="16" t="s">
        <v>19</v>
      </c>
      <c r="J536" s="16">
        <v>134</v>
      </c>
      <c r="K536" s="16" t="s">
        <v>329</v>
      </c>
      <c r="L536" s="16" t="s">
        <v>911</v>
      </c>
      <c r="M536" s="16" t="s">
        <v>912</v>
      </c>
      <c r="N536" s="16" t="s">
        <v>25</v>
      </c>
      <c r="O536" s="16" t="s">
        <v>25</v>
      </c>
      <c r="P536" s="16" t="s">
        <v>25</v>
      </c>
      <c r="Q536" s="16" t="s">
        <v>25</v>
      </c>
      <c r="R536" s="17"/>
      <c r="S536" s="18">
        <f>IF(J536&lt;25,1,1+(J536-25)/J536)</f>
        <v>1.8134328358208955</v>
      </c>
      <c r="T536" s="16"/>
      <c r="U536" s="16"/>
      <c r="V536" s="16"/>
      <c r="W536" s="16"/>
      <c r="X536" s="18">
        <f>32*S536*F536</f>
        <v>116.05970149253731</v>
      </c>
      <c r="Y536" s="16"/>
      <c r="Z536" s="18">
        <f>U536+V536+W536+X536+Y536</f>
        <v>116.05970149253731</v>
      </c>
      <c r="AA536" s="33"/>
    </row>
    <row r="537" spans="1:27" s="3" customFormat="1" outlineLevel="2">
      <c r="A537" s="21"/>
      <c r="B537" s="21"/>
      <c r="C537" s="21"/>
      <c r="D537" s="16" t="s">
        <v>1649</v>
      </c>
      <c r="E537" s="21"/>
      <c r="F537" s="21"/>
      <c r="G537" s="16" t="s">
        <v>458</v>
      </c>
      <c r="H537" s="34" t="s">
        <v>1603</v>
      </c>
      <c r="I537" s="34"/>
      <c r="J537" s="34">
        <v>7</v>
      </c>
      <c r="K537" s="21"/>
      <c r="L537" s="21"/>
      <c r="M537" s="21"/>
      <c r="N537" s="21"/>
      <c r="O537" s="21"/>
      <c r="P537" s="21"/>
      <c r="Q537" s="21"/>
      <c r="R537" s="21"/>
      <c r="S537" s="35"/>
      <c r="T537" s="17"/>
      <c r="U537" s="16"/>
      <c r="V537" s="17">
        <f>J537*14</f>
        <v>98</v>
      </c>
      <c r="W537" s="17"/>
      <c r="X537" s="23"/>
      <c r="Y537" s="17"/>
      <c r="Z537" s="18">
        <f>U537+V537+W537+X537+Y537</f>
        <v>98</v>
      </c>
    </row>
    <row r="538" spans="1:27" s="3" customFormat="1" outlineLevel="2">
      <c r="A538" s="21"/>
      <c r="B538" s="21"/>
      <c r="C538" s="21"/>
      <c r="D538" s="16" t="s">
        <v>1650</v>
      </c>
      <c r="E538" s="21"/>
      <c r="F538" s="21"/>
      <c r="G538" s="16" t="s">
        <v>458</v>
      </c>
      <c r="H538" s="21" t="s">
        <v>1603</v>
      </c>
      <c r="I538" s="21"/>
      <c r="J538" s="21">
        <v>11</v>
      </c>
      <c r="K538" s="21"/>
      <c r="L538" s="21"/>
      <c r="M538" s="21"/>
      <c r="N538" s="21"/>
      <c r="O538" s="21"/>
      <c r="P538" s="21"/>
      <c r="Q538" s="21"/>
      <c r="R538" s="21"/>
      <c r="S538" s="35"/>
      <c r="T538" s="17"/>
      <c r="U538" s="17"/>
      <c r="V538" s="17"/>
      <c r="W538" s="17"/>
      <c r="X538" s="23"/>
      <c r="Y538" s="17">
        <f>2*J538</f>
        <v>22</v>
      </c>
      <c r="Z538" s="18">
        <f>U538+V538+W538+X538+Y538</f>
        <v>22</v>
      </c>
      <c r="AA538" s="33"/>
    </row>
    <row r="539" spans="1:27" s="3" customFormat="1" outlineLevel="1">
      <c r="A539" s="21"/>
      <c r="B539" s="21"/>
      <c r="C539" s="21"/>
      <c r="D539" s="16"/>
      <c r="E539" s="21"/>
      <c r="F539" s="21"/>
      <c r="G539" s="42" t="s">
        <v>2380</v>
      </c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35"/>
      <c r="T539" s="17"/>
      <c r="U539" s="17"/>
      <c r="V539" s="17"/>
      <c r="W539" s="17"/>
      <c r="X539" s="23"/>
      <c r="Y539" s="17"/>
      <c r="Z539" s="18">
        <f>SUBTOTAL(9,Z533:Z538)</f>
        <v>400.96879240162821</v>
      </c>
      <c r="AA539" s="33"/>
    </row>
    <row r="540" spans="1:27" s="3" customFormat="1" outlineLevel="2">
      <c r="A540" s="16" t="s">
        <v>42</v>
      </c>
      <c r="B540" s="16" t="s">
        <v>419</v>
      </c>
      <c r="C540" s="16" t="s">
        <v>420</v>
      </c>
      <c r="D540" s="16" t="s">
        <v>1651</v>
      </c>
      <c r="E540" s="16" t="s">
        <v>1686</v>
      </c>
      <c r="F540" s="16" t="s">
        <v>33</v>
      </c>
      <c r="G540" s="16" t="s">
        <v>437</v>
      </c>
      <c r="H540" s="16" t="s">
        <v>438</v>
      </c>
      <c r="I540" s="16" t="s">
        <v>54</v>
      </c>
      <c r="J540" s="16">
        <v>102</v>
      </c>
      <c r="K540" s="16" t="s">
        <v>441</v>
      </c>
      <c r="L540" s="16" t="s">
        <v>442</v>
      </c>
      <c r="M540" s="16" t="s">
        <v>443</v>
      </c>
      <c r="N540" s="16" t="s">
        <v>39</v>
      </c>
      <c r="O540" s="16" t="s">
        <v>39</v>
      </c>
      <c r="P540" s="16" t="s">
        <v>25</v>
      </c>
      <c r="Q540" s="16" t="s">
        <v>25</v>
      </c>
      <c r="R540" s="17">
        <v>0</v>
      </c>
      <c r="S540" s="18">
        <f>IF(J540&lt;25,1,1+(J540-25)/J540)</f>
        <v>1.7549019607843137</v>
      </c>
      <c r="T540" s="16">
        <v>1</v>
      </c>
      <c r="U540" s="16">
        <f>O540*S540*T540</f>
        <v>112.31372549019608</v>
      </c>
      <c r="V540" s="16"/>
      <c r="W540" s="16"/>
      <c r="X540" s="18"/>
      <c r="Y540" s="16"/>
      <c r="Z540" s="18">
        <f>U540+V540+W540+X540+Y540</f>
        <v>112.31372549019608</v>
      </c>
    </row>
    <row r="541" spans="1:27" s="3" customFormat="1" outlineLevel="2">
      <c r="A541" s="16" t="s">
        <v>42</v>
      </c>
      <c r="B541" s="16" t="s">
        <v>419</v>
      </c>
      <c r="C541" s="16" t="s">
        <v>420</v>
      </c>
      <c r="D541" s="16" t="s">
        <v>1659</v>
      </c>
      <c r="E541" s="16" t="s">
        <v>1661</v>
      </c>
      <c r="F541" s="16" t="s">
        <v>33</v>
      </c>
      <c r="G541" s="16" t="s">
        <v>437</v>
      </c>
      <c r="H541" s="16" t="s">
        <v>438</v>
      </c>
      <c r="I541" s="16" t="s">
        <v>54</v>
      </c>
      <c r="J541" s="16">
        <v>104</v>
      </c>
      <c r="K541" s="16" t="s">
        <v>112</v>
      </c>
      <c r="L541" s="16" t="s">
        <v>439</v>
      </c>
      <c r="M541" s="16" t="s">
        <v>440</v>
      </c>
      <c r="N541" s="16" t="s">
        <v>39</v>
      </c>
      <c r="O541" s="16" t="s">
        <v>39</v>
      </c>
      <c r="P541" s="16" t="s">
        <v>25</v>
      </c>
      <c r="Q541" s="16" t="s">
        <v>25</v>
      </c>
      <c r="R541" s="17">
        <v>0</v>
      </c>
      <c r="S541" s="18">
        <f>IF(J541&lt;25,1,1+(J541-25)/J541)</f>
        <v>1.7596153846153846</v>
      </c>
      <c r="T541" s="16">
        <v>1</v>
      </c>
      <c r="U541" s="16">
        <f>O541*S541*T541</f>
        <v>112.61538461538461</v>
      </c>
      <c r="V541" s="16"/>
      <c r="W541" s="16"/>
      <c r="X541" s="18"/>
      <c r="Y541" s="16"/>
      <c r="Z541" s="18">
        <f>U541+V541+W541+X541+Y541</f>
        <v>112.61538461538461</v>
      </c>
    </row>
    <row r="542" spans="1:27" s="3" customFormat="1" outlineLevel="2">
      <c r="A542" s="16" t="s">
        <v>30</v>
      </c>
      <c r="B542" s="16" t="s">
        <v>475</v>
      </c>
      <c r="C542" s="16" t="s">
        <v>476</v>
      </c>
      <c r="D542" s="16" t="s">
        <v>1659</v>
      </c>
      <c r="E542" s="16" t="s">
        <v>1661</v>
      </c>
      <c r="F542" s="16" t="s">
        <v>16</v>
      </c>
      <c r="G542" s="16" t="s">
        <v>437</v>
      </c>
      <c r="H542" s="16" t="s">
        <v>438</v>
      </c>
      <c r="I542" s="16" t="s">
        <v>54</v>
      </c>
      <c r="J542" s="16">
        <v>75</v>
      </c>
      <c r="K542" s="16" t="s">
        <v>231</v>
      </c>
      <c r="L542" s="16" t="s">
        <v>77</v>
      </c>
      <c r="M542" s="16" t="s">
        <v>78</v>
      </c>
      <c r="N542" s="16" t="s">
        <v>22</v>
      </c>
      <c r="O542" s="16" t="s">
        <v>22</v>
      </c>
      <c r="P542" s="16" t="s">
        <v>25</v>
      </c>
      <c r="Q542" s="16" t="s">
        <v>25</v>
      </c>
      <c r="R542" s="17">
        <v>0</v>
      </c>
      <c r="S542" s="18">
        <f>IF(J542&lt;25,1,1+(J542-25)/J542)</f>
        <v>1.6666666666666665</v>
      </c>
      <c r="T542" s="16">
        <v>1</v>
      </c>
      <c r="U542" s="16">
        <f>O542*S542*T542</f>
        <v>80</v>
      </c>
      <c r="V542" s="16"/>
      <c r="W542" s="16"/>
      <c r="X542" s="18"/>
      <c r="Y542" s="16"/>
      <c r="Z542" s="18">
        <f>U542+V542+W542+X542+Y542</f>
        <v>80</v>
      </c>
    </row>
    <row r="543" spans="1:27" s="3" customFormat="1" outlineLevel="2">
      <c r="A543" s="16" t="s">
        <v>42</v>
      </c>
      <c r="B543" s="16" t="s">
        <v>1062</v>
      </c>
      <c r="C543" s="16" t="s">
        <v>1063</v>
      </c>
      <c r="D543" s="16" t="s">
        <v>1659</v>
      </c>
      <c r="E543" s="16" t="s">
        <v>1658</v>
      </c>
      <c r="F543" s="16" t="s">
        <v>16</v>
      </c>
      <c r="G543" s="16" t="s">
        <v>437</v>
      </c>
      <c r="H543" s="16" t="s">
        <v>438</v>
      </c>
      <c r="I543" s="16" t="s">
        <v>54</v>
      </c>
      <c r="J543" s="16">
        <v>66</v>
      </c>
      <c r="K543" s="16" t="s">
        <v>1064</v>
      </c>
      <c r="L543" s="16" t="s">
        <v>436</v>
      </c>
      <c r="M543" s="16" t="s">
        <v>948</v>
      </c>
      <c r="N543" s="16" t="s">
        <v>22</v>
      </c>
      <c r="O543" s="16" t="s">
        <v>22</v>
      </c>
      <c r="P543" s="16" t="s">
        <v>25</v>
      </c>
      <c r="Q543" s="16" t="s">
        <v>25</v>
      </c>
      <c r="R543" s="17">
        <v>0</v>
      </c>
      <c r="S543" s="18">
        <f>IF(J543&lt;25,1,1+(J543-25)/J543)</f>
        <v>1.6212121212121211</v>
      </c>
      <c r="T543" s="16">
        <v>1</v>
      </c>
      <c r="U543" s="16">
        <f>O543*S543*T543</f>
        <v>77.818181818181813</v>
      </c>
      <c r="V543" s="16"/>
      <c r="W543" s="16"/>
      <c r="X543" s="18"/>
      <c r="Y543" s="16"/>
      <c r="Z543" s="18">
        <f>U543+V543+W543+X543+Y543</f>
        <v>77.818181818181813</v>
      </c>
    </row>
    <row r="544" spans="1:27" s="3" customFormat="1" outlineLevel="2">
      <c r="A544" s="16" t="s">
        <v>521</v>
      </c>
      <c r="B544" s="16" t="s">
        <v>1065</v>
      </c>
      <c r="C544" s="16" t="s">
        <v>484</v>
      </c>
      <c r="D544" s="16" t="s">
        <v>1717</v>
      </c>
      <c r="E544" s="16" t="s">
        <v>1658</v>
      </c>
      <c r="F544" s="16" t="s">
        <v>51</v>
      </c>
      <c r="G544" s="16" t="s">
        <v>437</v>
      </c>
      <c r="H544" s="16" t="s">
        <v>438</v>
      </c>
      <c r="I544" s="16" t="s">
        <v>54</v>
      </c>
      <c r="J544" s="16">
        <v>66</v>
      </c>
      <c r="K544" s="16"/>
      <c r="L544" s="16"/>
      <c r="M544" s="16" t="s">
        <v>908</v>
      </c>
      <c r="N544" s="16" t="s">
        <v>56</v>
      </c>
      <c r="O544" s="16" t="s">
        <v>25</v>
      </c>
      <c r="P544" s="16" t="s">
        <v>56</v>
      </c>
      <c r="Q544" s="16" t="s">
        <v>25</v>
      </c>
      <c r="R544" s="17">
        <f>P544+Q544</f>
        <v>16</v>
      </c>
      <c r="S544" s="18">
        <f>IF(J544/3&lt;25,1,1+(J544/3-25)/J544/3)</f>
        <v>1</v>
      </c>
      <c r="T544" s="16"/>
      <c r="U544" s="16"/>
      <c r="V544" s="16"/>
      <c r="W544" s="16"/>
      <c r="X544" s="18">
        <v>48</v>
      </c>
      <c r="Y544" s="16"/>
      <c r="Z544" s="18">
        <f>U544+V544+W544+X544+Y544</f>
        <v>48</v>
      </c>
      <c r="AA544" s="2"/>
    </row>
    <row r="545" spans="1:27" s="3" customFormat="1" outlineLevel="2">
      <c r="A545" s="16" t="s">
        <v>521</v>
      </c>
      <c r="B545" s="16" t="s">
        <v>897</v>
      </c>
      <c r="C545" s="16" t="s">
        <v>898</v>
      </c>
      <c r="D545" s="16" t="s">
        <v>1660</v>
      </c>
      <c r="E545" s="16" t="s">
        <v>1661</v>
      </c>
      <c r="F545" s="16" t="s">
        <v>1967</v>
      </c>
      <c r="G545" s="16" t="s">
        <v>437</v>
      </c>
      <c r="H545" s="16" t="s">
        <v>1968</v>
      </c>
      <c r="I545" s="16" t="s">
        <v>54</v>
      </c>
      <c r="J545" s="16">
        <v>3</v>
      </c>
      <c r="K545" s="16"/>
      <c r="L545" s="16"/>
      <c r="M545" s="16" t="s">
        <v>904</v>
      </c>
      <c r="N545" s="16" t="s">
        <v>25</v>
      </c>
      <c r="O545" s="16" t="s">
        <v>25</v>
      </c>
      <c r="P545" s="16" t="s">
        <v>25</v>
      </c>
      <c r="Q545" s="16" t="s">
        <v>25</v>
      </c>
      <c r="R545" s="16"/>
      <c r="S545" s="18"/>
      <c r="T545" s="16"/>
      <c r="U545" s="16"/>
      <c r="V545" s="16"/>
      <c r="W545" s="16"/>
      <c r="X545" s="18">
        <f>0.3*12*J545</f>
        <v>10.799999999999999</v>
      </c>
      <c r="Y545" s="16"/>
      <c r="Z545" s="18">
        <f>U545+V545+W545+X545+Y545</f>
        <v>10.799999999999999</v>
      </c>
    </row>
    <row r="546" spans="1:27" s="3" customFormat="1" outlineLevel="2">
      <c r="A546" s="21"/>
      <c r="B546" s="21"/>
      <c r="C546" s="21"/>
      <c r="D546" s="16" t="s">
        <v>1664</v>
      </c>
      <c r="E546" s="21"/>
      <c r="F546" s="21"/>
      <c r="G546" s="16" t="s">
        <v>437</v>
      </c>
      <c r="H546" s="34" t="s">
        <v>1575</v>
      </c>
      <c r="I546" s="34"/>
      <c r="J546" s="34">
        <v>6</v>
      </c>
      <c r="K546" s="21"/>
      <c r="L546" s="21"/>
      <c r="M546" s="21"/>
      <c r="N546" s="21"/>
      <c r="O546" s="21"/>
      <c r="P546" s="21"/>
      <c r="Q546" s="21"/>
      <c r="R546" s="21"/>
      <c r="S546" s="35"/>
      <c r="T546" s="17"/>
      <c r="U546" s="16"/>
      <c r="V546" s="17">
        <f>J546*14</f>
        <v>84</v>
      </c>
      <c r="W546" s="17"/>
      <c r="X546" s="23"/>
      <c r="Y546" s="17"/>
      <c r="Z546" s="18">
        <f>U546+V546+W546+X546+Y546</f>
        <v>84</v>
      </c>
    </row>
    <row r="547" spans="1:27" s="3" customFormat="1" outlineLevel="2">
      <c r="A547" s="21"/>
      <c r="B547" s="21"/>
      <c r="C547" s="21"/>
      <c r="D547" s="16" t="s">
        <v>1650</v>
      </c>
      <c r="E547" s="21"/>
      <c r="F547" s="21"/>
      <c r="G547" s="16" t="s">
        <v>437</v>
      </c>
      <c r="H547" s="21" t="s">
        <v>1575</v>
      </c>
      <c r="I547" s="21"/>
      <c r="J547" s="21">
        <v>10</v>
      </c>
      <c r="K547" s="21"/>
      <c r="L547" s="21"/>
      <c r="M547" s="21"/>
      <c r="N547" s="21"/>
      <c r="O547" s="21"/>
      <c r="P547" s="21"/>
      <c r="Q547" s="21"/>
      <c r="R547" s="21"/>
      <c r="S547" s="35"/>
      <c r="T547" s="17"/>
      <c r="U547" s="17"/>
      <c r="V547" s="17"/>
      <c r="W547" s="17"/>
      <c r="X547" s="23"/>
      <c r="Y547" s="17">
        <f>2*J547</f>
        <v>20</v>
      </c>
      <c r="Z547" s="18">
        <f>U547+V547+W547+X547+Y547</f>
        <v>20</v>
      </c>
      <c r="AA547" s="33"/>
    </row>
    <row r="548" spans="1:27" s="3" customFormat="1" outlineLevel="1">
      <c r="A548" s="21"/>
      <c r="B548" s="21"/>
      <c r="C548" s="21"/>
      <c r="D548" s="16"/>
      <c r="E548" s="21"/>
      <c r="F548" s="21"/>
      <c r="G548" s="42" t="s">
        <v>2381</v>
      </c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35"/>
      <c r="T548" s="17"/>
      <c r="U548" s="17"/>
      <c r="V548" s="17"/>
      <c r="W548" s="17"/>
      <c r="X548" s="23"/>
      <c r="Y548" s="17"/>
      <c r="Z548" s="18">
        <f>SUBTOTAL(9,Z540:Z547)</f>
        <v>545.54729192376249</v>
      </c>
      <c r="AA548" s="33"/>
    </row>
    <row r="549" spans="1:27" s="3" customFormat="1" outlineLevel="2">
      <c r="A549" s="16" t="s">
        <v>521</v>
      </c>
      <c r="B549" s="16" t="s">
        <v>1147</v>
      </c>
      <c r="C549" s="16" t="s">
        <v>1148</v>
      </c>
      <c r="D549" s="16" t="s">
        <v>1969</v>
      </c>
      <c r="E549" s="16" t="s">
        <v>1652</v>
      </c>
      <c r="F549" s="16" t="s">
        <v>99</v>
      </c>
      <c r="G549" s="16" t="s">
        <v>587</v>
      </c>
      <c r="H549" s="16" t="s">
        <v>588</v>
      </c>
      <c r="I549" s="16" t="s">
        <v>54</v>
      </c>
      <c r="J549" s="16">
        <v>27</v>
      </c>
      <c r="K549" s="16"/>
      <c r="L549" s="16"/>
      <c r="M549" s="16" t="s">
        <v>896</v>
      </c>
      <c r="N549" s="16" t="s">
        <v>61</v>
      </c>
      <c r="O549" s="16" t="s">
        <v>25</v>
      </c>
      <c r="P549" s="16" t="s">
        <v>61</v>
      </c>
      <c r="Q549" s="16" t="s">
        <v>25</v>
      </c>
      <c r="R549" s="17">
        <f>P549+Q549</f>
        <v>32</v>
      </c>
      <c r="S549" s="18">
        <f>IF(J549&lt;25,1,1+(J549-25)/J549)</f>
        <v>1.074074074074074</v>
      </c>
      <c r="T549" s="16"/>
      <c r="U549" s="16"/>
      <c r="V549" s="16"/>
      <c r="W549" s="16"/>
      <c r="X549" s="18">
        <f>R549*S549</f>
        <v>34.370370370370367</v>
      </c>
      <c r="Y549" s="16"/>
      <c r="Z549" s="18">
        <f>U549+V549+W549+X549+Y549</f>
        <v>34.370370370370367</v>
      </c>
      <c r="AA549" s="2"/>
    </row>
    <row r="550" spans="1:27" s="3" customFormat="1" outlineLevel="2">
      <c r="A550" s="16" t="s">
        <v>521</v>
      </c>
      <c r="B550" s="16" t="s">
        <v>1153</v>
      </c>
      <c r="C550" s="16" t="s">
        <v>1154</v>
      </c>
      <c r="D550" s="16" t="s">
        <v>1659</v>
      </c>
      <c r="E550" s="16" t="s">
        <v>1658</v>
      </c>
      <c r="F550" s="16" t="s">
        <v>45</v>
      </c>
      <c r="G550" s="16" t="s">
        <v>587</v>
      </c>
      <c r="H550" s="16" t="s">
        <v>588</v>
      </c>
      <c r="I550" s="16" t="s">
        <v>54</v>
      </c>
      <c r="J550" s="16">
        <v>24</v>
      </c>
      <c r="K550" s="16" t="s">
        <v>1155</v>
      </c>
      <c r="L550" s="16" t="s">
        <v>1106</v>
      </c>
      <c r="M550" s="16" t="s">
        <v>896</v>
      </c>
      <c r="N550" s="16" t="s">
        <v>61</v>
      </c>
      <c r="O550" s="16" t="s">
        <v>61</v>
      </c>
      <c r="P550" s="16" t="s">
        <v>25</v>
      </c>
      <c r="Q550" s="16" t="s">
        <v>25</v>
      </c>
      <c r="R550" s="17">
        <v>0</v>
      </c>
      <c r="S550" s="18">
        <f>IF(J550&lt;25,1,1+(J550-25)/J550)</f>
        <v>1</v>
      </c>
      <c r="T550" s="16">
        <v>1</v>
      </c>
      <c r="U550" s="16">
        <f>O550*S550*T550</f>
        <v>32</v>
      </c>
      <c r="V550" s="16"/>
      <c r="W550" s="16"/>
      <c r="X550" s="18"/>
      <c r="Y550" s="16"/>
      <c r="Z550" s="18">
        <f>U550+V550+W550+X550+Y550</f>
        <v>32</v>
      </c>
    </row>
    <row r="551" spans="1:27" s="3" customFormat="1" outlineLevel="2">
      <c r="A551" s="16" t="s">
        <v>13</v>
      </c>
      <c r="B551" s="16" t="s">
        <v>585</v>
      </c>
      <c r="C551" s="16" t="s">
        <v>586</v>
      </c>
      <c r="D551" s="16" t="s">
        <v>1717</v>
      </c>
      <c r="E551" s="16" t="s">
        <v>1661</v>
      </c>
      <c r="F551" s="16" t="s">
        <v>51</v>
      </c>
      <c r="G551" s="16" t="s">
        <v>587</v>
      </c>
      <c r="H551" s="16" t="s">
        <v>588</v>
      </c>
      <c r="I551" s="16" t="s">
        <v>54</v>
      </c>
      <c r="J551" s="16">
        <v>95</v>
      </c>
      <c r="K551" s="16"/>
      <c r="L551" s="16"/>
      <c r="M551" s="16" t="s">
        <v>159</v>
      </c>
      <c r="N551" s="16" t="s">
        <v>56</v>
      </c>
      <c r="O551" s="16" t="s">
        <v>25</v>
      </c>
      <c r="P551" s="16" t="s">
        <v>56</v>
      </c>
      <c r="Q551" s="16" t="s">
        <v>25</v>
      </c>
      <c r="R551" s="17">
        <f>P551+Q551</f>
        <v>16</v>
      </c>
      <c r="S551" s="18">
        <f>IF(J551&lt;25,1,1+(J551-25)/J551)</f>
        <v>1.736842105263158</v>
      </c>
      <c r="T551" s="16"/>
      <c r="U551" s="16"/>
      <c r="V551" s="16"/>
      <c r="W551" s="16"/>
      <c r="X551" s="18">
        <v>64</v>
      </c>
      <c r="Y551" s="16"/>
      <c r="Z551" s="18">
        <f>U551+V551+W551+X551+Y551</f>
        <v>64</v>
      </c>
      <c r="AA551" s="2"/>
    </row>
    <row r="552" spans="1:27" s="3" customFormat="1" outlineLevel="2">
      <c r="A552" s="16" t="s">
        <v>13</v>
      </c>
      <c r="B552" s="16" t="s">
        <v>591</v>
      </c>
      <c r="C552" s="16" t="s">
        <v>592</v>
      </c>
      <c r="D552" s="16" t="s">
        <v>1659</v>
      </c>
      <c r="E552" s="16" t="s">
        <v>1661</v>
      </c>
      <c r="F552" s="16" t="s">
        <v>45</v>
      </c>
      <c r="G552" s="16" t="s">
        <v>587</v>
      </c>
      <c r="H552" s="16" t="s">
        <v>588</v>
      </c>
      <c r="I552" s="16" t="s">
        <v>54</v>
      </c>
      <c r="J552" s="16">
        <v>26</v>
      </c>
      <c r="K552" s="16" t="s">
        <v>570</v>
      </c>
      <c r="L552" s="16" t="s">
        <v>172</v>
      </c>
      <c r="M552" s="16" t="s">
        <v>166</v>
      </c>
      <c r="N552" s="16" t="s">
        <v>61</v>
      </c>
      <c r="O552" s="16" t="s">
        <v>61</v>
      </c>
      <c r="P552" s="16" t="s">
        <v>25</v>
      </c>
      <c r="Q552" s="16" t="s">
        <v>25</v>
      </c>
      <c r="R552" s="17">
        <v>0</v>
      </c>
      <c r="S552" s="18">
        <f>IF(J552&lt;25,1,1+(J552-25)/J552)</f>
        <v>1.0384615384615385</v>
      </c>
      <c r="T552" s="16">
        <v>1</v>
      </c>
      <c r="U552" s="16">
        <f>O552*S552*T552</f>
        <v>33.230769230769234</v>
      </c>
      <c r="V552" s="16"/>
      <c r="W552" s="16"/>
      <c r="X552" s="18"/>
      <c r="Y552" s="16"/>
      <c r="Z552" s="18">
        <f>U552+V552+W552+X552+Y552</f>
        <v>33.230769230769234</v>
      </c>
    </row>
    <row r="553" spans="1:27" s="3" customFormat="1" outlineLevel="2">
      <c r="A553" s="16" t="s">
        <v>521</v>
      </c>
      <c r="B553" s="16" t="s">
        <v>897</v>
      </c>
      <c r="C553" s="16" t="s">
        <v>898</v>
      </c>
      <c r="D553" s="16" t="s">
        <v>1878</v>
      </c>
      <c r="E553" s="16" t="s">
        <v>1661</v>
      </c>
      <c r="F553" s="16" t="s">
        <v>1879</v>
      </c>
      <c r="G553" s="16" t="s">
        <v>587</v>
      </c>
      <c r="H553" s="16" t="s">
        <v>1970</v>
      </c>
      <c r="I553" s="16"/>
      <c r="J553" s="16">
        <v>106</v>
      </c>
      <c r="K553" s="16"/>
      <c r="L553" s="16"/>
      <c r="M553" s="16" t="s">
        <v>896</v>
      </c>
      <c r="N553" s="16" t="s">
        <v>25</v>
      </c>
      <c r="O553" s="16" t="s">
        <v>25</v>
      </c>
      <c r="P553" s="16" t="s">
        <v>25</v>
      </c>
      <c r="Q553" s="16" t="s">
        <v>25</v>
      </c>
      <c r="R553" s="16"/>
      <c r="S553" s="18">
        <f>IF(J553&lt;25,1,1+(J553-25)/J553)</f>
        <v>1.7641509433962264</v>
      </c>
      <c r="T553" s="16"/>
      <c r="U553" s="16"/>
      <c r="V553" s="16"/>
      <c r="W553" s="16"/>
      <c r="X553" s="18">
        <f>6*S553*5</f>
        <v>52.924528301886795</v>
      </c>
      <c r="Y553" s="16"/>
      <c r="Z553" s="18">
        <f>U553+V553+W553+X553+Y553</f>
        <v>52.924528301886795</v>
      </c>
      <c r="AA553" s="8"/>
    </row>
    <row r="554" spans="1:27" s="3" customFormat="1" outlineLevel="2">
      <c r="A554" s="21"/>
      <c r="B554" s="21"/>
      <c r="C554" s="21"/>
      <c r="D554" s="16" t="s">
        <v>1664</v>
      </c>
      <c r="E554" s="21"/>
      <c r="F554" s="21"/>
      <c r="G554" s="16" t="s">
        <v>587</v>
      </c>
      <c r="H554" s="34" t="s">
        <v>1547</v>
      </c>
      <c r="I554" s="34"/>
      <c r="J554" s="34">
        <v>5</v>
      </c>
      <c r="K554" s="21"/>
      <c r="L554" s="21"/>
      <c r="M554" s="21"/>
      <c r="N554" s="21"/>
      <c r="O554" s="21"/>
      <c r="P554" s="21"/>
      <c r="Q554" s="21"/>
      <c r="R554" s="21"/>
      <c r="S554" s="35"/>
      <c r="T554" s="17"/>
      <c r="U554" s="16"/>
      <c r="V554" s="17">
        <f>J554*14</f>
        <v>70</v>
      </c>
      <c r="W554" s="17"/>
      <c r="X554" s="23"/>
      <c r="Y554" s="17"/>
      <c r="Z554" s="18">
        <f>U554+V554+W554+X554+Y554</f>
        <v>70</v>
      </c>
    </row>
    <row r="555" spans="1:27" s="3" customFormat="1" outlineLevel="2">
      <c r="A555" s="21"/>
      <c r="B555" s="21"/>
      <c r="C555" s="21"/>
      <c r="D555" s="16" t="s">
        <v>1665</v>
      </c>
      <c r="E555" s="21"/>
      <c r="F555" s="21"/>
      <c r="G555" s="16" t="s">
        <v>587</v>
      </c>
      <c r="H555" s="21" t="s">
        <v>1547</v>
      </c>
      <c r="I555" s="21"/>
      <c r="J555" s="21">
        <v>9</v>
      </c>
      <c r="K555" s="21"/>
      <c r="L555" s="21"/>
      <c r="M555" s="21"/>
      <c r="N555" s="21"/>
      <c r="O555" s="21"/>
      <c r="P555" s="21"/>
      <c r="Q555" s="21"/>
      <c r="R555" s="21"/>
      <c r="S555" s="35"/>
      <c r="T555" s="17"/>
      <c r="U555" s="17"/>
      <c r="V555" s="17"/>
      <c r="W555" s="17"/>
      <c r="X555" s="23"/>
      <c r="Y555" s="17">
        <f>2*J555</f>
        <v>18</v>
      </c>
      <c r="Z555" s="18">
        <f>U555+V555+W555+X555+Y555</f>
        <v>18</v>
      </c>
      <c r="AA555" s="33"/>
    </row>
    <row r="556" spans="1:27" s="3" customFormat="1" outlineLevel="1">
      <c r="A556" s="21"/>
      <c r="B556" s="21"/>
      <c r="C556" s="21"/>
      <c r="D556" s="16"/>
      <c r="E556" s="21"/>
      <c r="F556" s="21"/>
      <c r="G556" s="42" t="s">
        <v>2382</v>
      </c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35"/>
      <c r="T556" s="17"/>
      <c r="U556" s="17"/>
      <c r="V556" s="17"/>
      <c r="W556" s="17"/>
      <c r="X556" s="23"/>
      <c r="Y556" s="17"/>
      <c r="Z556" s="18">
        <f>SUBTOTAL(9,Z549:Z555)</f>
        <v>304.52566790302637</v>
      </c>
      <c r="AA556" s="33"/>
    </row>
    <row r="557" spans="1:27" s="3" customFormat="1" outlineLevel="2">
      <c r="A557" s="16" t="s">
        <v>13</v>
      </c>
      <c r="B557" s="16" t="s">
        <v>1231</v>
      </c>
      <c r="C557" s="16" t="s">
        <v>675</v>
      </c>
      <c r="D557" s="16" t="s">
        <v>1659</v>
      </c>
      <c r="E557" s="16" t="s">
        <v>1658</v>
      </c>
      <c r="F557" s="16" t="s">
        <v>16</v>
      </c>
      <c r="G557" s="16" t="s">
        <v>676</v>
      </c>
      <c r="H557" s="16" t="s">
        <v>677</v>
      </c>
      <c r="I557" s="16" t="s">
        <v>678</v>
      </c>
      <c r="J557" s="16">
        <v>87</v>
      </c>
      <c r="K557" s="16" t="s">
        <v>1174</v>
      </c>
      <c r="L557" s="16" t="s">
        <v>1239</v>
      </c>
      <c r="M557" s="16" t="s">
        <v>1240</v>
      </c>
      <c r="N557" s="16" t="s">
        <v>22</v>
      </c>
      <c r="O557" s="16" t="s">
        <v>22</v>
      </c>
      <c r="P557" s="16" t="s">
        <v>25</v>
      </c>
      <c r="Q557" s="16" t="s">
        <v>25</v>
      </c>
      <c r="R557" s="17">
        <v>0</v>
      </c>
      <c r="S557" s="18">
        <f>IF(J557&lt;25,1,1+(J557-25)/J557)</f>
        <v>1.7126436781609196</v>
      </c>
      <c r="T557" s="16">
        <v>1</v>
      </c>
      <c r="U557" s="16">
        <f>O557*S557*T557</f>
        <v>82.206896551724142</v>
      </c>
      <c r="V557" s="16"/>
      <c r="W557" s="16"/>
      <c r="X557" s="18"/>
      <c r="Y557" s="16"/>
      <c r="Z557" s="18">
        <f>U557+V557+W557+X557+Y557</f>
        <v>82.206896551724142</v>
      </c>
    </row>
    <row r="558" spans="1:27" s="3" customFormat="1" outlineLevel="2">
      <c r="A558" s="16" t="s">
        <v>42</v>
      </c>
      <c r="B558" s="16" t="s">
        <v>674</v>
      </c>
      <c r="C558" s="16" t="s">
        <v>675</v>
      </c>
      <c r="D558" s="16" t="s">
        <v>1666</v>
      </c>
      <c r="E558" s="16" t="s">
        <v>1648</v>
      </c>
      <c r="F558" s="16" t="s">
        <v>33</v>
      </c>
      <c r="G558" s="16" t="s">
        <v>676</v>
      </c>
      <c r="H558" s="16" t="s">
        <v>677</v>
      </c>
      <c r="I558" s="16" t="s">
        <v>678</v>
      </c>
      <c r="J558" s="16">
        <v>109</v>
      </c>
      <c r="K558" s="16" t="s">
        <v>112</v>
      </c>
      <c r="L558" s="16" t="s">
        <v>330</v>
      </c>
      <c r="M558" s="16" t="s">
        <v>331</v>
      </c>
      <c r="N558" s="16" t="s">
        <v>39</v>
      </c>
      <c r="O558" s="16" t="s">
        <v>39</v>
      </c>
      <c r="P558" s="16" t="s">
        <v>25</v>
      </c>
      <c r="Q558" s="16" t="s">
        <v>25</v>
      </c>
      <c r="R558" s="17">
        <v>0</v>
      </c>
      <c r="S558" s="18">
        <f>IF(J558&lt;25,1,1+(J558-25)/J558)</f>
        <v>1.7706422018348624</v>
      </c>
      <c r="T558" s="16">
        <v>1</v>
      </c>
      <c r="U558" s="16">
        <f>O558*S558*T558</f>
        <v>113.3211009174312</v>
      </c>
      <c r="V558" s="16"/>
      <c r="W558" s="16"/>
      <c r="X558" s="18"/>
      <c r="Y558" s="16"/>
      <c r="Z558" s="18">
        <f>U558+V558+W558+X558+Y558</f>
        <v>113.3211009174312</v>
      </c>
    </row>
    <row r="559" spans="1:27" s="3" customFormat="1" outlineLevel="1">
      <c r="A559" s="16"/>
      <c r="B559" s="16"/>
      <c r="C559" s="16"/>
      <c r="D559" s="16"/>
      <c r="E559" s="16"/>
      <c r="F559" s="16"/>
      <c r="G559" s="42" t="s">
        <v>2383</v>
      </c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7"/>
      <c r="S559" s="18"/>
      <c r="T559" s="16"/>
      <c r="U559" s="16"/>
      <c r="V559" s="16"/>
      <c r="W559" s="16"/>
      <c r="X559" s="18"/>
      <c r="Y559" s="16"/>
      <c r="Z559" s="18">
        <f>SUBTOTAL(9,Z557:Z558)</f>
        <v>195.52799746915534</v>
      </c>
    </row>
    <row r="560" spans="1:27" s="3" customFormat="1" outlineLevel="2">
      <c r="A560" s="16" t="s">
        <v>13</v>
      </c>
      <c r="B560" s="16" t="s">
        <v>790</v>
      </c>
      <c r="C560" s="16" t="s">
        <v>791</v>
      </c>
      <c r="D560" s="16" t="s">
        <v>1666</v>
      </c>
      <c r="E560" s="16" t="s">
        <v>1648</v>
      </c>
      <c r="F560" s="16" t="s">
        <v>45</v>
      </c>
      <c r="G560" s="16" t="s">
        <v>792</v>
      </c>
      <c r="H560" s="16" t="s">
        <v>793</v>
      </c>
      <c r="I560" s="16" t="s">
        <v>19</v>
      </c>
      <c r="J560" s="16">
        <v>32</v>
      </c>
      <c r="K560" s="16" t="s">
        <v>66</v>
      </c>
      <c r="L560" s="16" t="s">
        <v>355</v>
      </c>
      <c r="M560" s="16" t="s">
        <v>109</v>
      </c>
      <c r="N560" s="16" t="s">
        <v>61</v>
      </c>
      <c r="O560" s="16" t="s">
        <v>41</v>
      </c>
      <c r="P560" s="16" t="s">
        <v>132</v>
      </c>
      <c r="Q560" s="16" t="s">
        <v>25</v>
      </c>
      <c r="R560" s="17">
        <v>8</v>
      </c>
      <c r="S560" s="18">
        <f>IF(J560&lt;25,1,1+(J560-25)/J560)</f>
        <v>1.21875</v>
      </c>
      <c r="T560" s="16">
        <v>1</v>
      </c>
      <c r="U560" s="16">
        <f>O560*S560*T560</f>
        <v>29.25</v>
      </c>
      <c r="V560" s="16"/>
      <c r="W560" s="16"/>
      <c r="X560" s="18">
        <f>R560*S560</f>
        <v>9.75</v>
      </c>
      <c r="Y560" s="16"/>
      <c r="Z560" s="18">
        <f>U560+V560+W560+X560+Y560</f>
        <v>39</v>
      </c>
    </row>
    <row r="561" spans="1:27" s="3" customFormat="1" outlineLevel="2">
      <c r="A561" s="16" t="s">
        <v>13</v>
      </c>
      <c r="B561" s="16" t="s">
        <v>794</v>
      </c>
      <c r="C561" s="16" t="s">
        <v>795</v>
      </c>
      <c r="D561" s="16" t="s">
        <v>1647</v>
      </c>
      <c r="E561" s="16" t="s">
        <v>1648</v>
      </c>
      <c r="F561" s="16" t="s">
        <v>45</v>
      </c>
      <c r="G561" s="16" t="s">
        <v>792</v>
      </c>
      <c r="H561" s="16" t="s">
        <v>793</v>
      </c>
      <c r="I561" s="16" t="s">
        <v>19</v>
      </c>
      <c r="J561" s="16">
        <v>28</v>
      </c>
      <c r="K561" s="16"/>
      <c r="L561" s="16"/>
      <c r="M561" s="16" t="s">
        <v>109</v>
      </c>
      <c r="N561" s="16" t="s">
        <v>25</v>
      </c>
      <c r="O561" s="16" t="s">
        <v>25</v>
      </c>
      <c r="P561" s="16" t="s">
        <v>25</v>
      </c>
      <c r="Q561" s="16" t="s">
        <v>25</v>
      </c>
      <c r="R561" s="17"/>
      <c r="S561" s="18">
        <f>IF(J561&lt;25,1,1+(J561-25)/J561)</f>
        <v>1.1071428571428572</v>
      </c>
      <c r="T561" s="16"/>
      <c r="U561" s="16"/>
      <c r="V561" s="16"/>
      <c r="W561" s="16"/>
      <c r="X561" s="18">
        <f>32*S561*F561</f>
        <v>70.857142857142861</v>
      </c>
      <c r="Y561" s="16"/>
      <c r="Z561" s="18">
        <f>U561+V561+W561+X561+Y561</f>
        <v>70.857142857142861</v>
      </c>
      <c r="AA561" s="33"/>
    </row>
    <row r="562" spans="1:27" s="3" customFormat="1" outlineLevel="2">
      <c r="A562" s="16" t="s">
        <v>521</v>
      </c>
      <c r="B562" s="16" t="s">
        <v>1337</v>
      </c>
      <c r="C562" s="16" t="s">
        <v>1338</v>
      </c>
      <c r="D562" s="16" t="s">
        <v>1666</v>
      </c>
      <c r="E562" s="16" t="s">
        <v>1667</v>
      </c>
      <c r="F562" s="16" t="s">
        <v>45</v>
      </c>
      <c r="G562" s="16" t="s">
        <v>792</v>
      </c>
      <c r="H562" s="16" t="s">
        <v>793</v>
      </c>
      <c r="I562" s="16" t="s">
        <v>19</v>
      </c>
      <c r="J562" s="16">
        <v>25</v>
      </c>
      <c r="K562" s="16" t="s">
        <v>1155</v>
      </c>
      <c r="L562" s="16" t="s">
        <v>192</v>
      </c>
      <c r="M562" s="16" t="s">
        <v>809</v>
      </c>
      <c r="N562" s="16" t="s">
        <v>61</v>
      </c>
      <c r="O562" s="16" t="s">
        <v>23</v>
      </c>
      <c r="P562" s="16" t="s">
        <v>21</v>
      </c>
      <c r="Q562" s="16" t="s">
        <v>25</v>
      </c>
      <c r="R562" s="17">
        <v>4</v>
      </c>
      <c r="S562" s="18">
        <f>IF(J562&lt;25,1,1+(J562-25)/J562)</f>
        <v>1</v>
      </c>
      <c r="T562" s="16">
        <v>1</v>
      </c>
      <c r="U562" s="16">
        <f>O562*S562*T562</f>
        <v>28</v>
      </c>
      <c r="V562" s="16"/>
      <c r="W562" s="16"/>
      <c r="X562" s="18">
        <f>R562*S562</f>
        <v>4</v>
      </c>
      <c r="Y562" s="16"/>
      <c r="Z562" s="18">
        <f>U562+V562+W562+X562+Y562</f>
        <v>32</v>
      </c>
    </row>
    <row r="563" spans="1:27" s="3" customFormat="1" outlineLevel="2">
      <c r="A563" s="21"/>
      <c r="B563" s="21"/>
      <c r="C563" s="21"/>
      <c r="D563" s="16" t="s">
        <v>1649</v>
      </c>
      <c r="E563" s="21"/>
      <c r="F563" s="21"/>
      <c r="G563" s="16" t="s">
        <v>792</v>
      </c>
      <c r="H563" s="34" t="s">
        <v>1473</v>
      </c>
      <c r="I563" s="34"/>
      <c r="J563" s="34">
        <v>2</v>
      </c>
      <c r="K563" s="21"/>
      <c r="L563" s="21"/>
      <c r="M563" s="21"/>
      <c r="N563" s="21"/>
      <c r="O563" s="21"/>
      <c r="P563" s="21"/>
      <c r="Q563" s="21"/>
      <c r="R563" s="21"/>
      <c r="S563" s="35"/>
      <c r="T563" s="17"/>
      <c r="U563" s="16"/>
      <c r="V563" s="17">
        <f>J563*14</f>
        <v>28</v>
      </c>
      <c r="W563" s="17"/>
      <c r="X563" s="23"/>
      <c r="Y563" s="17"/>
      <c r="Z563" s="18">
        <f>U563+V563+W563+X563+Y563</f>
        <v>28</v>
      </c>
    </row>
    <row r="564" spans="1:27" s="3" customFormat="1" outlineLevel="2">
      <c r="A564" s="21"/>
      <c r="B564" s="21"/>
      <c r="C564" s="21"/>
      <c r="D564" s="16" t="s">
        <v>1650</v>
      </c>
      <c r="E564" s="21"/>
      <c r="F564" s="21"/>
      <c r="G564" s="16" t="s">
        <v>792</v>
      </c>
      <c r="H564" s="21" t="s">
        <v>1473</v>
      </c>
      <c r="I564" s="21"/>
      <c r="J564" s="21">
        <v>2</v>
      </c>
      <c r="K564" s="21"/>
      <c r="L564" s="21"/>
      <c r="M564" s="21"/>
      <c r="N564" s="21"/>
      <c r="O564" s="21"/>
      <c r="P564" s="21"/>
      <c r="Q564" s="21"/>
      <c r="R564" s="21"/>
      <c r="S564" s="35"/>
      <c r="T564" s="17"/>
      <c r="U564" s="17"/>
      <c r="V564" s="17"/>
      <c r="W564" s="17"/>
      <c r="X564" s="23"/>
      <c r="Y564" s="17">
        <f>2*J564</f>
        <v>4</v>
      </c>
      <c r="Z564" s="18">
        <f>U564+V564+W564+X564+Y564</f>
        <v>4</v>
      </c>
      <c r="AA564" s="33"/>
    </row>
    <row r="565" spans="1:27" s="3" customFormat="1" outlineLevel="1">
      <c r="A565" s="21"/>
      <c r="B565" s="21"/>
      <c r="C565" s="21"/>
      <c r="D565" s="16"/>
      <c r="E565" s="21"/>
      <c r="F565" s="21"/>
      <c r="G565" s="42" t="s">
        <v>2384</v>
      </c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35"/>
      <c r="T565" s="17"/>
      <c r="U565" s="17"/>
      <c r="V565" s="17"/>
      <c r="W565" s="17"/>
      <c r="X565" s="23"/>
      <c r="Y565" s="17"/>
      <c r="Z565" s="18">
        <f>SUBTOTAL(9,Z560:Z564)</f>
        <v>173.85714285714286</v>
      </c>
      <c r="AA565" s="33"/>
    </row>
    <row r="566" spans="1:27" s="3" customFormat="1" outlineLevel="2">
      <c r="A566" s="16" t="s">
        <v>521</v>
      </c>
      <c r="B566" s="16" t="s">
        <v>347</v>
      </c>
      <c r="C566" s="16" t="s">
        <v>348</v>
      </c>
      <c r="D566" s="16" t="s">
        <v>1651</v>
      </c>
      <c r="E566" s="16" t="s">
        <v>1652</v>
      </c>
      <c r="F566" s="16" t="s">
        <v>16</v>
      </c>
      <c r="G566" s="16" t="s">
        <v>1016</v>
      </c>
      <c r="H566" s="16" t="s">
        <v>1017</v>
      </c>
      <c r="I566" s="16" t="s">
        <v>19</v>
      </c>
      <c r="J566" s="16">
        <v>15</v>
      </c>
      <c r="K566" s="16" t="s">
        <v>1018</v>
      </c>
      <c r="L566" s="16" t="s">
        <v>1019</v>
      </c>
      <c r="M566" s="16" t="s">
        <v>905</v>
      </c>
      <c r="N566" s="16" t="s">
        <v>22</v>
      </c>
      <c r="O566" s="16" t="s">
        <v>22</v>
      </c>
      <c r="P566" s="16" t="s">
        <v>25</v>
      </c>
      <c r="Q566" s="16" t="s">
        <v>25</v>
      </c>
      <c r="R566" s="17">
        <v>0</v>
      </c>
      <c r="S566" s="18">
        <f>IF(J566&lt;25,1,1+(J566-25)/J566)</f>
        <v>1</v>
      </c>
      <c r="T566" s="16">
        <v>1</v>
      </c>
      <c r="U566" s="16">
        <f>O566*S566*T566</f>
        <v>48</v>
      </c>
      <c r="V566" s="16"/>
      <c r="W566" s="16"/>
      <c r="X566" s="18"/>
      <c r="Y566" s="16"/>
      <c r="Z566" s="18">
        <f>U566+V566+W566+X566+Y566</f>
        <v>48</v>
      </c>
    </row>
    <row r="567" spans="1:27" s="3" customFormat="1" ht="27" outlineLevel="2">
      <c r="A567" s="11"/>
      <c r="B567" s="11"/>
      <c r="C567" s="11" t="s">
        <v>1443</v>
      </c>
      <c r="D567" s="11" t="s">
        <v>1971</v>
      </c>
      <c r="E567" s="11"/>
      <c r="F567" s="11"/>
      <c r="G567" s="16" t="s">
        <v>1016</v>
      </c>
      <c r="H567" s="11" t="s">
        <v>1017</v>
      </c>
      <c r="I567" s="11"/>
      <c r="J567" s="11"/>
      <c r="K567" s="11"/>
      <c r="L567" s="11"/>
      <c r="M567" s="11"/>
      <c r="N567" s="11"/>
      <c r="O567" s="11"/>
      <c r="P567" s="11"/>
      <c r="Q567" s="11"/>
      <c r="R567" s="10"/>
      <c r="S567" s="11"/>
      <c r="T567" s="11"/>
      <c r="U567" s="11"/>
      <c r="V567" s="11"/>
      <c r="W567" s="11">
        <v>15</v>
      </c>
      <c r="X567" s="11"/>
      <c r="Y567" s="11"/>
      <c r="Z567" s="18">
        <f>U567+V567+W567+X567+Y567</f>
        <v>15</v>
      </c>
      <c r="AA567" s="33"/>
    </row>
    <row r="568" spans="1:27" s="3" customFormat="1" ht="27" outlineLevel="2">
      <c r="A568" s="11"/>
      <c r="B568" s="11"/>
      <c r="C568" s="11" t="s">
        <v>1458</v>
      </c>
      <c r="D568" s="11" t="s">
        <v>1971</v>
      </c>
      <c r="E568" s="11"/>
      <c r="F568" s="11"/>
      <c r="G568" s="16" t="s">
        <v>1016</v>
      </c>
      <c r="H568" s="11" t="s">
        <v>1017</v>
      </c>
      <c r="I568" s="11"/>
      <c r="J568" s="11"/>
      <c r="K568" s="11"/>
      <c r="L568" s="11"/>
      <c r="M568" s="11"/>
      <c r="N568" s="11"/>
      <c r="O568" s="11"/>
      <c r="P568" s="11"/>
      <c r="Q568" s="11"/>
      <c r="R568" s="10"/>
      <c r="S568" s="11"/>
      <c r="T568" s="11"/>
      <c r="U568" s="11"/>
      <c r="V568" s="11"/>
      <c r="W568" s="11">
        <v>15</v>
      </c>
      <c r="X568" s="11"/>
      <c r="Y568" s="11"/>
      <c r="Z568" s="18">
        <f>U568+V568+W568+X568+Y568</f>
        <v>15</v>
      </c>
      <c r="AA568" s="33"/>
    </row>
    <row r="569" spans="1:27" s="3" customFormat="1" outlineLevel="2">
      <c r="A569" s="16" t="s">
        <v>521</v>
      </c>
      <c r="B569" s="16" t="s">
        <v>1223</v>
      </c>
      <c r="C569" s="16" t="s">
        <v>1224</v>
      </c>
      <c r="D569" s="16" t="s">
        <v>1972</v>
      </c>
      <c r="E569" s="16" t="s">
        <v>1973</v>
      </c>
      <c r="F569" s="16" t="s">
        <v>45</v>
      </c>
      <c r="G569" s="16" t="s">
        <v>1016</v>
      </c>
      <c r="H569" s="16" t="s">
        <v>1974</v>
      </c>
      <c r="I569" s="16" t="s">
        <v>1225</v>
      </c>
      <c r="J569" s="16">
        <v>39</v>
      </c>
      <c r="K569" s="16" t="s">
        <v>1184</v>
      </c>
      <c r="L569" s="16" t="s">
        <v>158</v>
      </c>
      <c r="M569" s="16" t="s">
        <v>905</v>
      </c>
      <c r="N569" s="16" t="s">
        <v>61</v>
      </c>
      <c r="O569" s="16" t="s">
        <v>61</v>
      </c>
      <c r="P569" s="16" t="s">
        <v>25</v>
      </c>
      <c r="Q569" s="16" t="s">
        <v>25</v>
      </c>
      <c r="R569" s="17">
        <v>0</v>
      </c>
      <c r="S569" s="18">
        <f>IF(J569&lt;25,1,1+(J569-25)/J569)</f>
        <v>1.358974358974359</v>
      </c>
      <c r="T569" s="16">
        <v>1</v>
      </c>
      <c r="U569" s="16">
        <f>O569*S569*T569*1/5</f>
        <v>8.6974358974358985</v>
      </c>
      <c r="V569" s="16"/>
      <c r="W569" s="16"/>
      <c r="X569" s="18"/>
      <c r="Y569" s="16"/>
      <c r="Z569" s="18">
        <f>U569+V569+W569+X569+Y569</f>
        <v>8.6974358974358985</v>
      </c>
    </row>
    <row r="570" spans="1:27" s="3" customFormat="1" outlineLevel="2">
      <c r="A570" s="11"/>
      <c r="B570" s="11"/>
      <c r="C570" s="11" t="s">
        <v>1462</v>
      </c>
      <c r="D570" s="11" t="s">
        <v>1727</v>
      </c>
      <c r="E570" s="11"/>
      <c r="F570" s="11"/>
      <c r="G570" s="16" t="s">
        <v>1016</v>
      </c>
      <c r="H570" s="11" t="s">
        <v>1017</v>
      </c>
      <c r="I570" s="11"/>
      <c r="J570" s="11"/>
      <c r="K570" s="11"/>
      <c r="L570" s="11"/>
      <c r="M570" s="11"/>
      <c r="N570" s="11"/>
      <c r="O570" s="11"/>
      <c r="P570" s="11"/>
      <c r="Q570" s="11"/>
      <c r="R570" s="10"/>
      <c r="S570" s="11"/>
      <c r="T570" s="11"/>
      <c r="U570" s="11"/>
      <c r="V570" s="11"/>
      <c r="W570" s="11">
        <v>15</v>
      </c>
      <c r="X570" s="11"/>
      <c r="Y570" s="11"/>
      <c r="Z570" s="18">
        <f>U570+V570+W570+X570+Y570</f>
        <v>15</v>
      </c>
      <c r="AA570" s="33"/>
    </row>
    <row r="571" spans="1:27" s="3" customFormat="1" outlineLevel="2">
      <c r="A571" s="21"/>
      <c r="B571" s="21"/>
      <c r="C571" s="21"/>
      <c r="D571" s="16" t="s">
        <v>1975</v>
      </c>
      <c r="E571" s="21"/>
      <c r="F571" s="21"/>
      <c r="G571" s="16" t="s">
        <v>1016</v>
      </c>
      <c r="H571" s="34" t="s">
        <v>1576</v>
      </c>
      <c r="I571" s="34"/>
      <c r="J571" s="34">
        <v>4</v>
      </c>
      <c r="K571" s="21"/>
      <c r="L571" s="21"/>
      <c r="M571" s="21"/>
      <c r="N571" s="21"/>
      <c r="O571" s="21"/>
      <c r="P571" s="21"/>
      <c r="Q571" s="21"/>
      <c r="R571" s="21"/>
      <c r="S571" s="35"/>
      <c r="T571" s="17"/>
      <c r="U571" s="16"/>
      <c r="V571" s="17">
        <f>J571*14</f>
        <v>56</v>
      </c>
      <c r="W571" s="17"/>
      <c r="X571" s="23"/>
      <c r="Y571" s="17"/>
      <c r="Z571" s="18">
        <f>U571+V571+W571+X571+Y571</f>
        <v>56</v>
      </c>
    </row>
    <row r="572" spans="1:27" s="3" customFormat="1" outlineLevel="2">
      <c r="A572" s="21"/>
      <c r="B572" s="21"/>
      <c r="C572" s="21"/>
      <c r="D572" s="16" t="s">
        <v>1976</v>
      </c>
      <c r="E572" s="21"/>
      <c r="F572" s="21"/>
      <c r="G572" s="16" t="s">
        <v>1016</v>
      </c>
      <c r="H572" s="21" t="s">
        <v>1576</v>
      </c>
      <c r="I572" s="21"/>
      <c r="J572" s="21">
        <v>10</v>
      </c>
      <c r="K572" s="21"/>
      <c r="L572" s="21"/>
      <c r="M572" s="21"/>
      <c r="N572" s="21"/>
      <c r="O572" s="21"/>
      <c r="P572" s="21"/>
      <c r="Q572" s="21"/>
      <c r="R572" s="21"/>
      <c r="S572" s="35"/>
      <c r="T572" s="17"/>
      <c r="U572" s="17"/>
      <c r="V572" s="17"/>
      <c r="W572" s="17"/>
      <c r="X572" s="23"/>
      <c r="Y572" s="17">
        <f>2*J572</f>
        <v>20</v>
      </c>
      <c r="Z572" s="18">
        <f>U572+V572+W572+X572+Y572</f>
        <v>20</v>
      </c>
      <c r="AA572" s="33"/>
    </row>
    <row r="573" spans="1:27" s="3" customFormat="1" outlineLevel="1">
      <c r="A573" s="21"/>
      <c r="B573" s="21"/>
      <c r="C573" s="21"/>
      <c r="D573" s="16"/>
      <c r="E573" s="21"/>
      <c r="F573" s="21"/>
      <c r="G573" s="42" t="s">
        <v>2385</v>
      </c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35"/>
      <c r="T573" s="17"/>
      <c r="U573" s="17"/>
      <c r="V573" s="17"/>
      <c r="W573" s="17"/>
      <c r="X573" s="23"/>
      <c r="Y573" s="17"/>
      <c r="Z573" s="18">
        <f>SUBTOTAL(9,Z566:Z572)</f>
        <v>177.69743589743589</v>
      </c>
      <c r="AA573" s="33"/>
    </row>
    <row r="574" spans="1:27" s="3" customFormat="1" outlineLevel="2">
      <c r="A574" s="16" t="s">
        <v>13</v>
      </c>
      <c r="B574" s="16" t="s">
        <v>509</v>
      </c>
      <c r="C574" s="16" t="s">
        <v>510</v>
      </c>
      <c r="D574" s="16" t="s">
        <v>1977</v>
      </c>
      <c r="E574" s="16" t="s">
        <v>1978</v>
      </c>
      <c r="F574" s="16" t="s">
        <v>99</v>
      </c>
      <c r="G574" s="16" t="s">
        <v>511</v>
      </c>
      <c r="H574" s="16" t="s">
        <v>512</v>
      </c>
      <c r="I574" s="16" t="s">
        <v>54</v>
      </c>
      <c r="J574" s="16">
        <v>35</v>
      </c>
      <c r="K574" s="16" t="s">
        <v>513</v>
      </c>
      <c r="L574" s="16" t="s">
        <v>113</v>
      </c>
      <c r="M574" s="16" t="s">
        <v>80</v>
      </c>
      <c r="N574" s="16" t="s">
        <v>25</v>
      </c>
      <c r="O574" s="16" t="s">
        <v>25</v>
      </c>
      <c r="P574" s="16" t="s">
        <v>25</v>
      </c>
      <c r="Q574" s="16" t="s">
        <v>25</v>
      </c>
      <c r="R574" s="17"/>
      <c r="S574" s="18">
        <f>IF(J574&lt;25,1,1+(J574-25)/J574)</f>
        <v>1.2857142857142856</v>
      </c>
      <c r="T574" s="16"/>
      <c r="U574" s="16"/>
      <c r="V574" s="16"/>
      <c r="W574" s="16"/>
      <c r="X574" s="18">
        <f>32*S574*F574</f>
        <v>41.142857142857139</v>
      </c>
      <c r="Y574" s="16"/>
      <c r="Z574" s="18">
        <f>U574+V574+W574+X574+Y574</f>
        <v>41.142857142857139</v>
      </c>
      <c r="AA574" s="33"/>
    </row>
    <row r="575" spans="1:27" s="3" customFormat="1" outlineLevel="2">
      <c r="A575" s="16" t="s">
        <v>13</v>
      </c>
      <c r="B575" s="16" t="s">
        <v>674</v>
      </c>
      <c r="C575" s="16" t="s">
        <v>675</v>
      </c>
      <c r="D575" s="16" t="s">
        <v>1659</v>
      </c>
      <c r="E575" s="16" t="s">
        <v>1658</v>
      </c>
      <c r="F575" s="16" t="s">
        <v>33</v>
      </c>
      <c r="G575" s="16" t="s">
        <v>511</v>
      </c>
      <c r="H575" s="16" t="s">
        <v>512</v>
      </c>
      <c r="I575" s="16" t="s">
        <v>54</v>
      </c>
      <c r="J575" s="16">
        <v>74</v>
      </c>
      <c r="K575" s="16" t="s">
        <v>1234</v>
      </c>
      <c r="L575" s="16" t="s">
        <v>1235</v>
      </c>
      <c r="M575" s="16" t="s">
        <v>1236</v>
      </c>
      <c r="N575" s="16" t="s">
        <v>39</v>
      </c>
      <c r="O575" s="16" t="s">
        <v>39</v>
      </c>
      <c r="P575" s="16" t="s">
        <v>25</v>
      </c>
      <c r="Q575" s="16" t="s">
        <v>25</v>
      </c>
      <c r="R575" s="17">
        <v>0</v>
      </c>
      <c r="S575" s="18">
        <f>IF(J575&lt;25,1,1+(J575-25)/J575)</f>
        <v>1.6621621621621623</v>
      </c>
      <c r="T575" s="16">
        <v>1</v>
      </c>
      <c r="U575" s="16">
        <f>O575*S575*T575</f>
        <v>106.37837837837839</v>
      </c>
      <c r="V575" s="16"/>
      <c r="W575" s="16"/>
      <c r="X575" s="18"/>
      <c r="Y575" s="16"/>
      <c r="Z575" s="18">
        <f>U575+V575+W575+X575+Y575</f>
        <v>106.37837837837839</v>
      </c>
    </row>
    <row r="576" spans="1:27" s="3" customFormat="1" outlineLevel="2">
      <c r="A576" s="16" t="s">
        <v>42</v>
      </c>
      <c r="B576" s="16" t="s">
        <v>674</v>
      </c>
      <c r="C576" s="16" t="s">
        <v>675</v>
      </c>
      <c r="D576" s="16" t="s">
        <v>1659</v>
      </c>
      <c r="E576" s="16" t="s">
        <v>1661</v>
      </c>
      <c r="F576" s="16" t="s">
        <v>33</v>
      </c>
      <c r="G576" s="16" t="s">
        <v>511</v>
      </c>
      <c r="H576" s="16" t="s">
        <v>512</v>
      </c>
      <c r="I576" s="16" t="s">
        <v>54</v>
      </c>
      <c r="J576" s="16">
        <v>89</v>
      </c>
      <c r="K576" s="16" t="s">
        <v>682</v>
      </c>
      <c r="L576" s="16" t="s">
        <v>436</v>
      </c>
      <c r="M576" s="16" t="s">
        <v>683</v>
      </c>
      <c r="N576" s="16" t="s">
        <v>39</v>
      </c>
      <c r="O576" s="16" t="s">
        <v>39</v>
      </c>
      <c r="P576" s="16" t="s">
        <v>25</v>
      </c>
      <c r="Q576" s="16" t="s">
        <v>25</v>
      </c>
      <c r="R576" s="17">
        <v>0</v>
      </c>
      <c r="S576" s="18">
        <f>IF(J576&lt;25,1,1+(J576-25)/J576)</f>
        <v>1.7191011235955056</v>
      </c>
      <c r="T576" s="16">
        <v>1</v>
      </c>
      <c r="U576" s="16">
        <f>O576*S576*T576</f>
        <v>110.02247191011236</v>
      </c>
      <c r="V576" s="16"/>
      <c r="W576" s="16"/>
      <c r="X576" s="18"/>
      <c r="Y576" s="16"/>
      <c r="Z576" s="18">
        <f>U576+V576+W576+X576+Y576</f>
        <v>110.02247191011236</v>
      </c>
    </row>
    <row r="577" spans="1:27" s="3" customFormat="1" outlineLevel="2">
      <c r="A577" s="16" t="s">
        <v>42</v>
      </c>
      <c r="B577" s="16" t="s">
        <v>674</v>
      </c>
      <c r="C577" s="16" t="s">
        <v>675</v>
      </c>
      <c r="D577" s="16" t="s">
        <v>1659</v>
      </c>
      <c r="E577" s="16" t="s">
        <v>1661</v>
      </c>
      <c r="F577" s="16" t="s">
        <v>33</v>
      </c>
      <c r="G577" s="16" t="s">
        <v>511</v>
      </c>
      <c r="H577" s="16" t="s">
        <v>512</v>
      </c>
      <c r="I577" s="16" t="s">
        <v>54</v>
      </c>
      <c r="J577" s="16">
        <v>109</v>
      </c>
      <c r="K577" s="16" t="s">
        <v>679</v>
      </c>
      <c r="L577" s="16" t="s">
        <v>680</v>
      </c>
      <c r="M577" s="16" t="s">
        <v>681</v>
      </c>
      <c r="N577" s="16" t="s">
        <v>39</v>
      </c>
      <c r="O577" s="16" t="s">
        <v>39</v>
      </c>
      <c r="P577" s="16" t="s">
        <v>25</v>
      </c>
      <c r="Q577" s="16" t="s">
        <v>25</v>
      </c>
      <c r="R577" s="17">
        <v>0</v>
      </c>
      <c r="S577" s="18">
        <f>IF(J577&lt;25,1,1+(J577-25)/J577)</f>
        <v>1.7706422018348624</v>
      </c>
      <c r="T577" s="16">
        <v>1</v>
      </c>
      <c r="U577" s="16">
        <f>O577*S577*T577</f>
        <v>113.3211009174312</v>
      </c>
      <c r="V577" s="16"/>
      <c r="W577" s="16"/>
      <c r="X577" s="18"/>
      <c r="Y577" s="16"/>
      <c r="Z577" s="18">
        <f>U577+V577+W577+X577+Y577</f>
        <v>113.3211009174312</v>
      </c>
    </row>
    <row r="578" spans="1:27" s="3" customFormat="1" outlineLevel="2">
      <c r="A578" s="16" t="s">
        <v>13</v>
      </c>
      <c r="B578" s="16" t="s">
        <v>674</v>
      </c>
      <c r="C578" s="16" t="s">
        <v>675</v>
      </c>
      <c r="D578" s="16" t="s">
        <v>1659</v>
      </c>
      <c r="E578" s="16" t="s">
        <v>1658</v>
      </c>
      <c r="F578" s="16" t="s">
        <v>33</v>
      </c>
      <c r="G578" s="16" t="s">
        <v>511</v>
      </c>
      <c r="H578" s="16" t="s">
        <v>512</v>
      </c>
      <c r="I578" s="16" t="s">
        <v>54</v>
      </c>
      <c r="J578" s="16">
        <v>110</v>
      </c>
      <c r="K578" s="16" t="s">
        <v>1242</v>
      </c>
      <c r="L578" s="16" t="s">
        <v>814</v>
      </c>
      <c r="M578" s="16" t="s">
        <v>1243</v>
      </c>
      <c r="N578" s="16" t="s">
        <v>39</v>
      </c>
      <c r="O578" s="16" t="s">
        <v>39</v>
      </c>
      <c r="P578" s="16" t="s">
        <v>25</v>
      </c>
      <c r="Q578" s="16" t="s">
        <v>25</v>
      </c>
      <c r="R578" s="17">
        <v>0</v>
      </c>
      <c r="S578" s="18">
        <f>IF(J578&lt;25,1,1+(J578-25)/J578)</f>
        <v>1.7727272727272727</v>
      </c>
      <c r="T578" s="16">
        <v>1</v>
      </c>
      <c r="U578" s="16">
        <f>O578*S578*T578</f>
        <v>113.45454545454545</v>
      </c>
      <c r="V578" s="16"/>
      <c r="W578" s="16"/>
      <c r="X578" s="18"/>
      <c r="Y578" s="16"/>
      <c r="Z578" s="18">
        <f>U578+V578+W578+X578+Y578</f>
        <v>113.45454545454545</v>
      </c>
    </row>
    <row r="579" spans="1:27" s="3" customFormat="1" outlineLevel="2">
      <c r="A579" s="21"/>
      <c r="B579" s="21"/>
      <c r="C579" s="21"/>
      <c r="D579" s="16" t="s">
        <v>1664</v>
      </c>
      <c r="E579" s="21"/>
      <c r="F579" s="21"/>
      <c r="G579" s="16" t="s">
        <v>511</v>
      </c>
      <c r="H579" s="34" t="s">
        <v>1577</v>
      </c>
      <c r="I579" s="34"/>
      <c r="J579" s="34">
        <v>3</v>
      </c>
      <c r="K579" s="21"/>
      <c r="L579" s="21"/>
      <c r="M579" s="21"/>
      <c r="N579" s="21"/>
      <c r="O579" s="21"/>
      <c r="P579" s="21"/>
      <c r="Q579" s="21"/>
      <c r="R579" s="21"/>
      <c r="S579" s="35"/>
      <c r="T579" s="17"/>
      <c r="U579" s="16"/>
      <c r="V579" s="17">
        <f>J579*14</f>
        <v>42</v>
      </c>
      <c r="W579" s="17"/>
      <c r="X579" s="23"/>
      <c r="Y579" s="17"/>
      <c r="Z579" s="18">
        <f>U579+V579+W579+X579+Y579</f>
        <v>42</v>
      </c>
    </row>
    <row r="580" spans="1:27" s="3" customFormat="1" outlineLevel="2">
      <c r="A580" s="21"/>
      <c r="B580" s="21"/>
      <c r="C580" s="21"/>
      <c r="D580" s="16" t="s">
        <v>1650</v>
      </c>
      <c r="E580" s="21"/>
      <c r="F580" s="21"/>
      <c r="G580" s="16" t="s">
        <v>511</v>
      </c>
      <c r="H580" s="21" t="s">
        <v>1577</v>
      </c>
      <c r="I580" s="21"/>
      <c r="J580" s="21">
        <v>10</v>
      </c>
      <c r="K580" s="21"/>
      <c r="L580" s="21"/>
      <c r="M580" s="21"/>
      <c r="N580" s="21"/>
      <c r="O580" s="21"/>
      <c r="P580" s="21"/>
      <c r="Q580" s="21"/>
      <c r="R580" s="21"/>
      <c r="S580" s="35"/>
      <c r="T580" s="17"/>
      <c r="U580" s="17"/>
      <c r="V580" s="17"/>
      <c r="W580" s="17"/>
      <c r="X580" s="23"/>
      <c r="Y580" s="17">
        <f>2*J580</f>
        <v>20</v>
      </c>
      <c r="Z580" s="18">
        <f>U580+V580+W580+X580+Y580</f>
        <v>20</v>
      </c>
      <c r="AA580" s="33"/>
    </row>
    <row r="581" spans="1:27" s="3" customFormat="1" outlineLevel="1">
      <c r="A581" s="21"/>
      <c r="B581" s="21"/>
      <c r="C581" s="21"/>
      <c r="D581" s="16"/>
      <c r="E581" s="21"/>
      <c r="F581" s="21"/>
      <c r="G581" s="42" t="s">
        <v>2386</v>
      </c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35"/>
      <c r="T581" s="17"/>
      <c r="U581" s="17"/>
      <c r="V581" s="17"/>
      <c r="W581" s="17"/>
      <c r="X581" s="23"/>
      <c r="Y581" s="17"/>
      <c r="Z581" s="18">
        <f>SUBTOTAL(9,Z574:Z580)</f>
        <v>546.31935380332447</v>
      </c>
      <c r="AA581" s="33"/>
    </row>
    <row r="582" spans="1:27" s="3" customFormat="1" outlineLevel="2">
      <c r="A582" s="16" t="s">
        <v>42</v>
      </c>
      <c r="B582" s="16" t="s">
        <v>276</v>
      </c>
      <c r="C582" s="16" t="s">
        <v>277</v>
      </c>
      <c r="D582" s="16" t="s">
        <v>1812</v>
      </c>
      <c r="E582" s="16" t="s">
        <v>1652</v>
      </c>
      <c r="F582" s="16" t="s">
        <v>16</v>
      </c>
      <c r="G582" s="16" t="s">
        <v>299</v>
      </c>
      <c r="H582" s="16" t="s">
        <v>300</v>
      </c>
      <c r="I582" s="16" t="s">
        <v>19</v>
      </c>
      <c r="J582" s="16">
        <v>108</v>
      </c>
      <c r="K582" s="16" t="s">
        <v>991</v>
      </c>
      <c r="L582" s="16" t="s">
        <v>1002</v>
      </c>
      <c r="M582" s="16"/>
      <c r="N582" s="16" t="s">
        <v>22</v>
      </c>
      <c r="O582" s="16" t="s">
        <v>61</v>
      </c>
      <c r="P582" s="16" t="s">
        <v>234</v>
      </c>
      <c r="Q582" s="16" t="s">
        <v>239</v>
      </c>
      <c r="R582" s="17">
        <v>16</v>
      </c>
      <c r="S582" s="18">
        <f>IF(J582&lt;25,1,1+(J582-25)/J582)</f>
        <v>1.7685185185185186</v>
      </c>
      <c r="T582" s="16">
        <v>1</v>
      </c>
      <c r="U582" s="16">
        <f>O582*S582*T582</f>
        <v>56.592592592592595</v>
      </c>
      <c r="V582" s="16"/>
      <c r="W582" s="16"/>
      <c r="X582" s="18">
        <f>R582*S582</f>
        <v>28.296296296296298</v>
      </c>
      <c r="Y582" s="16"/>
      <c r="Z582" s="18">
        <f>U582+V582+W582+X582+Y582</f>
        <v>84.888888888888886</v>
      </c>
    </row>
    <row r="583" spans="1:27" s="3" customFormat="1" outlineLevel="2">
      <c r="A583" s="16" t="s">
        <v>30</v>
      </c>
      <c r="B583" s="16" t="s">
        <v>276</v>
      </c>
      <c r="C583" s="16" t="s">
        <v>277</v>
      </c>
      <c r="D583" s="16" t="s">
        <v>1873</v>
      </c>
      <c r="E583" s="16" t="s">
        <v>1870</v>
      </c>
      <c r="F583" s="16" t="s">
        <v>16</v>
      </c>
      <c r="G583" s="16" t="s">
        <v>299</v>
      </c>
      <c r="H583" s="16" t="s">
        <v>300</v>
      </c>
      <c r="I583" s="16" t="s">
        <v>19</v>
      </c>
      <c r="J583" s="16">
        <v>130</v>
      </c>
      <c r="K583" s="16" t="s">
        <v>94</v>
      </c>
      <c r="L583" s="16" t="s">
        <v>301</v>
      </c>
      <c r="M583" s="16"/>
      <c r="N583" s="16" t="s">
        <v>22</v>
      </c>
      <c r="O583" s="16" t="s">
        <v>61</v>
      </c>
      <c r="P583" s="16" t="s">
        <v>234</v>
      </c>
      <c r="Q583" s="16" t="s">
        <v>239</v>
      </c>
      <c r="R583" s="17">
        <v>16</v>
      </c>
      <c r="S583" s="18">
        <f>IF(J583&lt;25,1,1+(J583-25)/J583)</f>
        <v>1.8076923076923077</v>
      </c>
      <c r="T583" s="16">
        <v>1</v>
      </c>
      <c r="U583" s="16">
        <f>O583*S583*T583</f>
        <v>57.846153846153847</v>
      </c>
      <c r="V583" s="16"/>
      <c r="W583" s="16"/>
      <c r="X583" s="18">
        <f>R583*S583</f>
        <v>28.923076923076923</v>
      </c>
      <c r="Y583" s="16"/>
      <c r="Z583" s="18">
        <f>U583+V583+W583+X583+Y583</f>
        <v>86.769230769230774</v>
      </c>
    </row>
    <row r="584" spans="1:27" s="3" customFormat="1" outlineLevel="2">
      <c r="A584" s="16" t="s">
        <v>30</v>
      </c>
      <c r="B584" s="16" t="s">
        <v>318</v>
      </c>
      <c r="C584" s="16" t="s">
        <v>319</v>
      </c>
      <c r="D584" s="16" t="s">
        <v>1873</v>
      </c>
      <c r="E584" s="16" t="s">
        <v>1870</v>
      </c>
      <c r="F584" s="16" t="s">
        <v>16</v>
      </c>
      <c r="G584" s="16" t="s">
        <v>299</v>
      </c>
      <c r="H584" s="16" t="s">
        <v>300</v>
      </c>
      <c r="I584" s="16" t="s">
        <v>19</v>
      </c>
      <c r="J584" s="16">
        <v>87</v>
      </c>
      <c r="K584" s="16" t="s">
        <v>231</v>
      </c>
      <c r="L584" s="16" t="s">
        <v>320</v>
      </c>
      <c r="M584" s="16"/>
      <c r="N584" s="16" t="s">
        <v>22</v>
      </c>
      <c r="O584" s="16" t="s">
        <v>321</v>
      </c>
      <c r="P584" s="16" t="s">
        <v>234</v>
      </c>
      <c r="Q584" s="16" t="s">
        <v>69</v>
      </c>
      <c r="R584" s="17">
        <v>18</v>
      </c>
      <c r="S584" s="18">
        <f>IF(J584&lt;25,1,1+(J584-25)/J584)</f>
        <v>1.7126436781609196</v>
      </c>
      <c r="T584" s="16">
        <v>1</v>
      </c>
      <c r="U584" s="16">
        <f>O584*S584*T584</f>
        <v>51.379310344827587</v>
      </c>
      <c r="V584" s="16"/>
      <c r="W584" s="16"/>
      <c r="X584" s="18">
        <f>R584*S584</f>
        <v>30.827586206896552</v>
      </c>
      <c r="Y584" s="16"/>
      <c r="Z584" s="18">
        <f>U584+V584+W584+X584+Y584</f>
        <v>82.206896551724142</v>
      </c>
    </row>
    <row r="585" spans="1:27" s="3" customFormat="1" outlineLevel="2">
      <c r="A585" s="16" t="s">
        <v>42</v>
      </c>
      <c r="B585" s="16" t="s">
        <v>318</v>
      </c>
      <c r="C585" s="16" t="s">
        <v>319</v>
      </c>
      <c r="D585" s="16" t="s">
        <v>1873</v>
      </c>
      <c r="E585" s="16" t="s">
        <v>1868</v>
      </c>
      <c r="F585" s="16" t="s">
        <v>16</v>
      </c>
      <c r="G585" s="16" t="s">
        <v>299</v>
      </c>
      <c r="H585" s="16" t="s">
        <v>300</v>
      </c>
      <c r="I585" s="16" t="s">
        <v>19</v>
      </c>
      <c r="J585" s="16">
        <v>106</v>
      </c>
      <c r="K585" s="16" t="s">
        <v>994</v>
      </c>
      <c r="L585" s="16" t="s">
        <v>1013</v>
      </c>
      <c r="M585" s="16"/>
      <c r="N585" s="16" t="s">
        <v>22</v>
      </c>
      <c r="O585" s="16" t="s">
        <v>321</v>
      </c>
      <c r="P585" s="16" t="s">
        <v>234</v>
      </c>
      <c r="Q585" s="16" t="s">
        <v>69</v>
      </c>
      <c r="R585" s="17">
        <v>18</v>
      </c>
      <c r="S585" s="18">
        <f>IF(J585&lt;25,1,1+(J585-25)/J585)</f>
        <v>1.7641509433962264</v>
      </c>
      <c r="T585" s="16">
        <v>1</v>
      </c>
      <c r="U585" s="16">
        <f>O585*S585*T585</f>
        <v>52.924528301886788</v>
      </c>
      <c r="V585" s="16"/>
      <c r="W585" s="16"/>
      <c r="X585" s="18">
        <f>R585*S585</f>
        <v>31.754716981132074</v>
      </c>
      <c r="Y585" s="16"/>
      <c r="Z585" s="18">
        <f>U585+V585+W585+X585+Y585</f>
        <v>84.679245283018858</v>
      </c>
    </row>
    <row r="586" spans="1:27" s="3" customFormat="1" outlineLevel="2">
      <c r="A586" s="16" t="s">
        <v>42</v>
      </c>
      <c r="B586" s="16" t="s">
        <v>318</v>
      </c>
      <c r="C586" s="16" t="s">
        <v>319</v>
      </c>
      <c r="D586" s="16" t="s">
        <v>1873</v>
      </c>
      <c r="E586" s="16" t="s">
        <v>1868</v>
      </c>
      <c r="F586" s="16" t="s">
        <v>16</v>
      </c>
      <c r="G586" s="16" t="s">
        <v>299</v>
      </c>
      <c r="H586" s="16" t="s">
        <v>300</v>
      </c>
      <c r="I586" s="16" t="s">
        <v>19</v>
      </c>
      <c r="J586" s="16">
        <v>106</v>
      </c>
      <c r="K586" s="16" t="s">
        <v>1001</v>
      </c>
      <c r="L586" s="16" t="s">
        <v>1013</v>
      </c>
      <c r="M586" s="16"/>
      <c r="N586" s="16" t="s">
        <v>22</v>
      </c>
      <c r="O586" s="16" t="s">
        <v>321</v>
      </c>
      <c r="P586" s="16" t="s">
        <v>234</v>
      </c>
      <c r="Q586" s="16" t="s">
        <v>69</v>
      </c>
      <c r="R586" s="17">
        <v>18</v>
      </c>
      <c r="S586" s="18">
        <f>IF(J586&lt;25,1,1+(J586-25)/J586)</f>
        <v>1.7641509433962264</v>
      </c>
      <c r="T586" s="16">
        <v>1</v>
      </c>
      <c r="U586" s="16">
        <f>O586*S586*T586</f>
        <v>52.924528301886788</v>
      </c>
      <c r="V586" s="16"/>
      <c r="W586" s="16"/>
      <c r="X586" s="18">
        <f>R586*S586</f>
        <v>31.754716981132074</v>
      </c>
      <c r="Y586" s="16"/>
      <c r="Z586" s="18">
        <f>U586+V586+W586+X586+Y586</f>
        <v>84.679245283018858</v>
      </c>
    </row>
    <row r="587" spans="1:27" s="3" customFormat="1" outlineLevel="2">
      <c r="A587" s="16" t="s">
        <v>42</v>
      </c>
      <c r="B587" s="16" t="s">
        <v>327</v>
      </c>
      <c r="C587" s="16" t="s">
        <v>328</v>
      </c>
      <c r="D587" s="16" t="s">
        <v>1979</v>
      </c>
      <c r="E587" s="16" t="s">
        <v>1870</v>
      </c>
      <c r="F587" s="16" t="s">
        <v>45</v>
      </c>
      <c r="G587" s="16" t="s">
        <v>299</v>
      </c>
      <c r="H587" s="16" t="s">
        <v>300</v>
      </c>
      <c r="I587" s="16" t="s">
        <v>19</v>
      </c>
      <c r="J587" s="16">
        <v>78</v>
      </c>
      <c r="K587" s="16" t="s">
        <v>329</v>
      </c>
      <c r="L587" s="16" t="s">
        <v>337</v>
      </c>
      <c r="M587" s="16" t="s">
        <v>338</v>
      </c>
      <c r="N587" s="16" t="s">
        <v>25</v>
      </c>
      <c r="O587" s="16" t="s">
        <v>25</v>
      </c>
      <c r="P587" s="16" t="s">
        <v>25</v>
      </c>
      <c r="Q587" s="16" t="s">
        <v>25</v>
      </c>
      <c r="R587" s="17">
        <v>0</v>
      </c>
      <c r="S587" s="18">
        <f>IF(J587&lt;25,1,1+(J587-25)/J587)</f>
        <v>1.6794871794871795</v>
      </c>
      <c r="T587" s="16"/>
      <c r="U587" s="16"/>
      <c r="V587" s="16"/>
      <c r="W587" s="16"/>
      <c r="X587" s="18">
        <f>32*S587*F587</f>
        <v>107.48717948717949</v>
      </c>
      <c r="Y587" s="16"/>
      <c r="Z587" s="18">
        <f>U587+V587+W587+X587+Y587</f>
        <v>107.48717948717949</v>
      </c>
      <c r="AA587" s="33"/>
    </row>
    <row r="588" spans="1:27" s="3" customFormat="1" outlineLevel="2">
      <c r="A588" s="11"/>
      <c r="B588" s="11"/>
      <c r="C588" s="11" t="s">
        <v>1980</v>
      </c>
      <c r="D588" s="11" t="s">
        <v>1981</v>
      </c>
      <c r="E588" s="11"/>
      <c r="F588" s="11"/>
      <c r="G588" s="16" t="s">
        <v>299</v>
      </c>
      <c r="H588" s="11" t="s">
        <v>1982</v>
      </c>
      <c r="I588" s="11"/>
      <c r="J588" s="11"/>
      <c r="K588" s="11"/>
      <c r="L588" s="11"/>
      <c r="M588" s="11"/>
      <c r="N588" s="11"/>
      <c r="O588" s="11"/>
      <c r="P588" s="11"/>
      <c r="Q588" s="11"/>
      <c r="R588" s="10"/>
      <c r="S588" s="11"/>
      <c r="T588" s="11"/>
      <c r="U588" s="11"/>
      <c r="V588" s="11"/>
      <c r="W588" s="11">
        <v>15</v>
      </c>
      <c r="X588" s="11"/>
      <c r="Y588" s="11"/>
      <c r="Z588" s="18">
        <f>U588+V588+W588+X588+Y588</f>
        <v>15</v>
      </c>
      <c r="AA588" s="33"/>
    </row>
    <row r="589" spans="1:27" s="3" customFormat="1" outlineLevel="2">
      <c r="A589" s="16" t="s">
        <v>30</v>
      </c>
      <c r="B589" s="16" t="s">
        <v>787</v>
      </c>
      <c r="C589" s="16" t="s">
        <v>788</v>
      </c>
      <c r="D589" s="16" t="s">
        <v>1873</v>
      </c>
      <c r="E589" s="16" t="s">
        <v>1870</v>
      </c>
      <c r="F589" s="16" t="s">
        <v>99</v>
      </c>
      <c r="G589" s="16" t="s">
        <v>299</v>
      </c>
      <c r="H589" s="16" t="s">
        <v>300</v>
      </c>
      <c r="I589" s="16" t="s">
        <v>19</v>
      </c>
      <c r="J589" s="16">
        <v>100</v>
      </c>
      <c r="K589" s="16" t="s">
        <v>608</v>
      </c>
      <c r="L589" s="16" t="s">
        <v>503</v>
      </c>
      <c r="M589" s="16"/>
      <c r="N589" s="16" t="s">
        <v>56</v>
      </c>
      <c r="O589" s="16" t="s">
        <v>132</v>
      </c>
      <c r="P589" s="16" t="s">
        <v>25</v>
      </c>
      <c r="Q589" s="16" t="s">
        <v>132</v>
      </c>
      <c r="R589" s="17">
        <v>8</v>
      </c>
      <c r="S589" s="18">
        <f>IF(J589&lt;25,1,1+(J589-25)/J589)</f>
        <v>1.75</v>
      </c>
      <c r="T589" s="16">
        <v>1</v>
      </c>
      <c r="U589" s="16">
        <f>O589*S589*T589</f>
        <v>14</v>
      </c>
      <c r="V589" s="16"/>
      <c r="W589" s="16"/>
      <c r="X589" s="18">
        <f>R589*S589</f>
        <v>14</v>
      </c>
      <c r="Y589" s="16"/>
      <c r="Z589" s="18">
        <f>U589+V589+W589+X589+Y589</f>
        <v>28</v>
      </c>
    </row>
    <row r="590" spans="1:27" s="3" customFormat="1" outlineLevel="2">
      <c r="A590" s="16" t="s">
        <v>30</v>
      </c>
      <c r="B590" s="16" t="s">
        <v>810</v>
      </c>
      <c r="C590" s="16" t="s">
        <v>811</v>
      </c>
      <c r="D590" s="16" t="s">
        <v>1873</v>
      </c>
      <c r="E590" s="16" t="s">
        <v>1870</v>
      </c>
      <c r="F590" s="16" t="s">
        <v>16</v>
      </c>
      <c r="G590" s="16" t="s">
        <v>299</v>
      </c>
      <c r="H590" s="16" t="s">
        <v>300</v>
      </c>
      <c r="I590" s="16" t="s">
        <v>19</v>
      </c>
      <c r="J590" s="16">
        <v>103</v>
      </c>
      <c r="K590" s="16" t="s">
        <v>813</v>
      </c>
      <c r="L590" s="16" t="s">
        <v>814</v>
      </c>
      <c r="M590" s="16"/>
      <c r="N590" s="16" t="s">
        <v>22</v>
      </c>
      <c r="O590" s="16" t="s">
        <v>61</v>
      </c>
      <c r="P590" s="16" t="s">
        <v>25</v>
      </c>
      <c r="Q590" s="16" t="s">
        <v>56</v>
      </c>
      <c r="R590" s="17">
        <v>16</v>
      </c>
      <c r="S590" s="18">
        <f>IF(J590&lt;25,1,1+(J590-25)/J590)</f>
        <v>1.7572815533980584</v>
      </c>
      <c r="T590" s="16">
        <v>1</v>
      </c>
      <c r="U590" s="16">
        <f>O590*S590*T590</f>
        <v>56.233009708737868</v>
      </c>
      <c r="V590" s="16"/>
      <c r="W590" s="16"/>
      <c r="X590" s="18">
        <f>R590*S590</f>
        <v>28.116504854368934</v>
      </c>
      <c r="Y590" s="16"/>
      <c r="Z590" s="18">
        <f>U590+V590+W590+X590+Y590</f>
        <v>84.349514563106794</v>
      </c>
    </row>
    <row r="591" spans="1:27" s="3" customFormat="1" outlineLevel="1">
      <c r="A591" s="16"/>
      <c r="B591" s="16"/>
      <c r="C591" s="16"/>
      <c r="D591" s="16"/>
      <c r="E591" s="16"/>
      <c r="F591" s="16"/>
      <c r="G591" s="42" t="s">
        <v>2387</v>
      </c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7"/>
      <c r="S591" s="18"/>
      <c r="T591" s="16"/>
      <c r="U591" s="16"/>
      <c r="V591" s="16"/>
      <c r="W591" s="16"/>
      <c r="X591" s="18"/>
      <c r="Y591" s="16"/>
      <c r="Z591" s="18">
        <f>SUBTOTAL(9,Z582:Z590)</f>
        <v>658.06020082616783</v>
      </c>
    </row>
    <row r="592" spans="1:27" s="3" customFormat="1" outlineLevel="2">
      <c r="A592" s="16" t="s">
        <v>521</v>
      </c>
      <c r="B592" s="16" t="s">
        <v>964</v>
      </c>
      <c r="C592" s="16" t="s">
        <v>965</v>
      </c>
      <c r="D592" s="16" t="s">
        <v>1869</v>
      </c>
      <c r="E592" s="16" t="s">
        <v>1868</v>
      </c>
      <c r="F592" s="16" t="s">
        <v>16</v>
      </c>
      <c r="G592" s="16" t="s">
        <v>618</v>
      </c>
      <c r="H592" s="16" t="s">
        <v>619</v>
      </c>
      <c r="I592" s="16" t="s">
        <v>19</v>
      </c>
      <c r="J592" s="16">
        <v>26</v>
      </c>
      <c r="K592" s="16" t="s">
        <v>966</v>
      </c>
      <c r="L592" s="16" t="s">
        <v>855</v>
      </c>
      <c r="M592" s="16" t="s">
        <v>642</v>
      </c>
      <c r="N592" s="16" t="s">
        <v>22</v>
      </c>
      <c r="O592" s="16" t="s">
        <v>41</v>
      </c>
      <c r="P592" s="16" t="s">
        <v>25</v>
      </c>
      <c r="Q592" s="16" t="s">
        <v>41</v>
      </c>
      <c r="R592" s="17">
        <v>24</v>
      </c>
      <c r="S592" s="18">
        <f>IF(J592&lt;25,1,1+(J592-25)/J592)</f>
        <v>1.0384615384615385</v>
      </c>
      <c r="T592" s="16">
        <v>1</v>
      </c>
      <c r="U592" s="16">
        <f>O592*S592*T592</f>
        <v>24.923076923076927</v>
      </c>
      <c r="V592" s="16"/>
      <c r="W592" s="16"/>
      <c r="X592" s="18">
        <f>R592*S592</f>
        <v>24.923076923076927</v>
      </c>
      <c r="Y592" s="16"/>
      <c r="Z592" s="18">
        <f>U592+V592+W592+X592+Y592</f>
        <v>49.846153846153854</v>
      </c>
    </row>
    <row r="593" spans="1:27" s="3" customFormat="1" outlineLevel="2">
      <c r="A593" s="16" t="s">
        <v>42</v>
      </c>
      <c r="B593" s="16" t="s">
        <v>616</v>
      </c>
      <c r="C593" s="16" t="s">
        <v>617</v>
      </c>
      <c r="D593" s="16" t="s">
        <v>1729</v>
      </c>
      <c r="E593" s="16" t="s">
        <v>1648</v>
      </c>
      <c r="F593" s="16" t="s">
        <v>45</v>
      </c>
      <c r="G593" s="16" t="s">
        <v>618</v>
      </c>
      <c r="H593" s="16" t="s">
        <v>619</v>
      </c>
      <c r="I593" s="16" t="s">
        <v>19</v>
      </c>
      <c r="J593" s="16">
        <v>41</v>
      </c>
      <c r="K593" s="16" t="s">
        <v>187</v>
      </c>
      <c r="L593" s="16" t="s">
        <v>60</v>
      </c>
      <c r="M593" s="16" t="s">
        <v>620</v>
      </c>
      <c r="N593" s="16" t="s">
        <v>61</v>
      </c>
      <c r="O593" s="16" t="s">
        <v>41</v>
      </c>
      <c r="P593" s="16" t="s">
        <v>25</v>
      </c>
      <c r="Q593" s="16" t="s">
        <v>132</v>
      </c>
      <c r="R593" s="17">
        <v>8</v>
      </c>
      <c r="S593" s="18">
        <f>IF(J593&lt;25,1,1+(J593-25)/J593)</f>
        <v>1.3902439024390243</v>
      </c>
      <c r="T593" s="16">
        <v>1.2</v>
      </c>
      <c r="U593" s="16">
        <f>O593*S593*T593</f>
        <v>40.039024390243895</v>
      </c>
      <c r="V593" s="16"/>
      <c r="W593" s="16"/>
      <c r="X593" s="18">
        <f>R593*S593</f>
        <v>11.121951219512194</v>
      </c>
      <c r="Y593" s="16"/>
      <c r="Z593" s="18">
        <f>U593+V593+W593+X593+Y593</f>
        <v>51.160975609756093</v>
      </c>
      <c r="AA593" s="33"/>
    </row>
    <row r="594" spans="1:27" s="3" customFormat="1" outlineLevel="2">
      <c r="A594" s="16" t="s">
        <v>13</v>
      </c>
      <c r="B594" s="16" t="s">
        <v>854</v>
      </c>
      <c r="C594" s="16" t="s">
        <v>853</v>
      </c>
      <c r="D594" s="16" t="s">
        <v>1666</v>
      </c>
      <c r="E594" s="16" t="s">
        <v>1648</v>
      </c>
      <c r="F594" s="16" t="s">
        <v>45</v>
      </c>
      <c r="G594" s="16" t="s">
        <v>618</v>
      </c>
      <c r="H594" s="16" t="s">
        <v>619</v>
      </c>
      <c r="I594" s="16" t="s">
        <v>19</v>
      </c>
      <c r="J594" s="16">
        <v>41</v>
      </c>
      <c r="K594" s="16" t="s">
        <v>83</v>
      </c>
      <c r="L594" s="16" t="s">
        <v>143</v>
      </c>
      <c r="M594" s="16" t="s">
        <v>20</v>
      </c>
      <c r="N594" s="16" t="s">
        <v>61</v>
      </c>
      <c r="O594" s="16" t="s">
        <v>41</v>
      </c>
      <c r="P594" s="16" t="s">
        <v>25</v>
      </c>
      <c r="Q594" s="16" t="s">
        <v>132</v>
      </c>
      <c r="R594" s="17">
        <v>8</v>
      </c>
      <c r="S594" s="18">
        <f>IF(J594&lt;25,1,1+(J594-25)/J594)</f>
        <v>1.3902439024390243</v>
      </c>
      <c r="T594" s="16">
        <v>1</v>
      </c>
      <c r="U594" s="16">
        <f>O594*S594*T594</f>
        <v>33.365853658536579</v>
      </c>
      <c r="V594" s="16"/>
      <c r="W594" s="16"/>
      <c r="X594" s="18">
        <f>R594*S594</f>
        <v>11.121951219512194</v>
      </c>
      <c r="Y594" s="16"/>
      <c r="Z594" s="18">
        <f>U594+V594+W594+X594+Y594</f>
        <v>44.487804878048777</v>
      </c>
    </row>
    <row r="595" spans="1:27" s="3" customFormat="1" outlineLevel="2">
      <c r="A595" s="16" t="s">
        <v>521</v>
      </c>
      <c r="B595" s="16" t="s">
        <v>897</v>
      </c>
      <c r="C595" s="16" t="s">
        <v>898</v>
      </c>
      <c r="D595" s="16" t="s">
        <v>1730</v>
      </c>
      <c r="E595" s="16" t="s">
        <v>1648</v>
      </c>
      <c r="F595" s="16" t="s">
        <v>1731</v>
      </c>
      <c r="G595" s="16" t="s">
        <v>618</v>
      </c>
      <c r="H595" s="16" t="s">
        <v>1983</v>
      </c>
      <c r="I595" s="16"/>
      <c r="J595" s="16">
        <v>5</v>
      </c>
      <c r="K595" s="16"/>
      <c r="L595" s="16"/>
      <c r="M595" s="16"/>
      <c r="N595" s="16"/>
      <c r="O595" s="16"/>
      <c r="P595" s="16"/>
      <c r="Q595" s="16"/>
      <c r="R595" s="17"/>
      <c r="S595" s="18"/>
      <c r="T595" s="16"/>
      <c r="U595" s="16"/>
      <c r="V595" s="16"/>
      <c r="W595" s="16"/>
      <c r="X595" s="18">
        <f>0.3*14*J595</f>
        <v>21</v>
      </c>
      <c r="Y595" s="16"/>
      <c r="Z595" s="18">
        <f>U595+V595+W595+X595+Y595</f>
        <v>21</v>
      </c>
    </row>
    <row r="596" spans="1:27" s="3" customFormat="1" outlineLevel="2">
      <c r="A596" s="21"/>
      <c r="B596" s="21"/>
      <c r="C596" s="21"/>
      <c r="D596" s="16" t="s">
        <v>1705</v>
      </c>
      <c r="E596" s="21"/>
      <c r="F596" s="21"/>
      <c r="G596" s="16" t="s">
        <v>618</v>
      </c>
      <c r="H596" s="34" t="s">
        <v>1516</v>
      </c>
      <c r="I596" s="34"/>
      <c r="J596" s="34">
        <v>5</v>
      </c>
      <c r="K596" s="21"/>
      <c r="L596" s="21"/>
      <c r="M596" s="21"/>
      <c r="N596" s="21"/>
      <c r="O596" s="21"/>
      <c r="P596" s="21"/>
      <c r="Q596" s="21"/>
      <c r="R596" s="21"/>
      <c r="S596" s="35"/>
      <c r="T596" s="17"/>
      <c r="U596" s="16"/>
      <c r="V596" s="17">
        <f>J596*14</f>
        <v>70</v>
      </c>
      <c r="W596" s="17"/>
      <c r="X596" s="23"/>
      <c r="Y596" s="17"/>
      <c r="Z596" s="18">
        <f>U596+V596+W596+X596+Y596</f>
        <v>70</v>
      </c>
    </row>
    <row r="597" spans="1:27" s="3" customFormat="1" outlineLevel="2">
      <c r="A597" s="21"/>
      <c r="B597" s="21"/>
      <c r="C597" s="21"/>
      <c r="D597" s="16" t="s">
        <v>1650</v>
      </c>
      <c r="E597" s="21"/>
      <c r="F597" s="21"/>
      <c r="G597" s="16" t="s">
        <v>618</v>
      </c>
      <c r="H597" s="21" t="s">
        <v>1516</v>
      </c>
      <c r="I597" s="21"/>
      <c r="J597" s="21">
        <v>8</v>
      </c>
      <c r="K597" s="21"/>
      <c r="L597" s="21"/>
      <c r="M597" s="21"/>
      <c r="N597" s="21"/>
      <c r="O597" s="21"/>
      <c r="P597" s="21"/>
      <c r="Q597" s="21"/>
      <c r="R597" s="21"/>
      <c r="S597" s="35"/>
      <c r="T597" s="17"/>
      <c r="U597" s="17"/>
      <c r="V597" s="17"/>
      <c r="W597" s="17"/>
      <c r="X597" s="23"/>
      <c r="Y597" s="17">
        <f>2*J597</f>
        <v>16</v>
      </c>
      <c r="Z597" s="18">
        <f>U597+V597+W597+X597+Y597</f>
        <v>16</v>
      </c>
      <c r="AA597" s="33"/>
    </row>
    <row r="598" spans="1:27" s="3" customFormat="1" outlineLevel="1">
      <c r="A598" s="21"/>
      <c r="B598" s="21"/>
      <c r="C598" s="21"/>
      <c r="D598" s="16"/>
      <c r="E598" s="21"/>
      <c r="F598" s="21"/>
      <c r="G598" s="42" t="s">
        <v>2388</v>
      </c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35"/>
      <c r="T598" s="17"/>
      <c r="U598" s="17"/>
      <c r="V598" s="17"/>
      <c r="W598" s="17"/>
      <c r="X598" s="23"/>
      <c r="Y598" s="17"/>
      <c r="Z598" s="18">
        <f>SUBTOTAL(9,Z592:Z597)</f>
        <v>252.49493433395872</v>
      </c>
      <c r="AA598" s="33"/>
    </row>
    <row r="599" spans="1:27" s="3" customFormat="1" outlineLevel="2">
      <c r="A599" s="16" t="s">
        <v>521</v>
      </c>
      <c r="B599" s="16" t="s">
        <v>1066</v>
      </c>
      <c r="C599" s="16" t="s">
        <v>1067</v>
      </c>
      <c r="D599" s="16" t="s">
        <v>1969</v>
      </c>
      <c r="E599" s="16" t="s">
        <v>1652</v>
      </c>
      <c r="F599" s="16" t="s">
        <v>51</v>
      </c>
      <c r="G599" s="16" t="s">
        <v>1068</v>
      </c>
      <c r="H599" s="16" t="s">
        <v>1069</v>
      </c>
      <c r="I599" s="16" t="s">
        <v>54</v>
      </c>
      <c r="J599" s="16">
        <v>29</v>
      </c>
      <c r="K599" s="16"/>
      <c r="L599" s="16"/>
      <c r="M599" s="16" t="s">
        <v>905</v>
      </c>
      <c r="N599" s="16" t="s">
        <v>56</v>
      </c>
      <c r="O599" s="16" t="s">
        <v>25</v>
      </c>
      <c r="P599" s="16" t="s">
        <v>56</v>
      </c>
      <c r="Q599" s="16" t="s">
        <v>25</v>
      </c>
      <c r="R599" s="17">
        <f>P599+Q599</f>
        <v>16</v>
      </c>
      <c r="S599" s="18">
        <f>IF(J599&lt;25,1,1+(J599-25)/J599)</f>
        <v>1.1379310344827587</v>
      </c>
      <c r="T599" s="16"/>
      <c r="U599" s="16"/>
      <c r="V599" s="16"/>
      <c r="W599" s="16"/>
      <c r="X599" s="18">
        <f>R599*S599</f>
        <v>18.206896551724139</v>
      </c>
      <c r="Y599" s="16"/>
      <c r="Z599" s="18">
        <f>U599+V599+W599+X599+Y599</f>
        <v>18.206896551724139</v>
      </c>
      <c r="AA599" s="2"/>
    </row>
    <row r="600" spans="1:27" s="3" customFormat="1" outlineLevel="2">
      <c r="A600" s="16" t="s">
        <v>521</v>
      </c>
      <c r="B600" s="16" t="s">
        <v>1070</v>
      </c>
      <c r="C600" s="16" t="s">
        <v>1071</v>
      </c>
      <c r="D600" s="16" t="s">
        <v>1659</v>
      </c>
      <c r="E600" s="16" t="s">
        <v>1658</v>
      </c>
      <c r="F600" s="16" t="s">
        <v>16</v>
      </c>
      <c r="G600" s="16" t="s">
        <v>1068</v>
      </c>
      <c r="H600" s="16" t="s">
        <v>1069</v>
      </c>
      <c r="I600" s="16" t="s">
        <v>54</v>
      </c>
      <c r="J600" s="16">
        <v>37</v>
      </c>
      <c r="K600" s="16" t="s">
        <v>966</v>
      </c>
      <c r="L600" s="16" t="s">
        <v>192</v>
      </c>
      <c r="M600" s="16" t="s">
        <v>905</v>
      </c>
      <c r="N600" s="16" t="s">
        <v>22</v>
      </c>
      <c r="O600" s="16" t="s">
        <v>22</v>
      </c>
      <c r="P600" s="16" t="s">
        <v>25</v>
      </c>
      <c r="Q600" s="16" t="s">
        <v>25</v>
      </c>
      <c r="R600" s="17">
        <v>0</v>
      </c>
      <c r="S600" s="18">
        <f>IF(J600&lt;25,1,1+(J600-25)/J600)</f>
        <v>1.3243243243243243</v>
      </c>
      <c r="T600" s="16">
        <v>1</v>
      </c>
      <c r="U600" s="16">
        <f>O600*S600*T600</f>
        <v>63.567567567567565</v>
      </c>
      <c r="V600" s="16"/>
      <c r="W600" s="16"/>
      <c r="X600" s="18"/>
      <c r="Y600" s="16"/>
      <c r="Z600" s="18">
        <f>U600+V600+W600+X600+Y600</f>
        <v>63.567567567567565</v>
      </c>
    </row>
    <row r="601" spans="1:27" s="3" customFormat="1" outlineLevel="2">
      <c r="A601" s="16" t="s">
        <v>521</v>
      </c>
      <c r="B601" s="16" t="s">
        <v>1160</v>
      </c>
      <c r="C601" s="16" t="s">
        <v>1161</v>
      </c>
      <c r="D601" s="16" t="s">
        <v>1659</v>
      </c>
      <c r="E601" s="16" t="s">
        <v>1658</v>
      </c>
      <c r="F601" s="16" t="s">
        <v>16</v>
      </c>
      <c r="G601" s="16" t="s">
        <v>1068</v>
      </c>
      <c r="H601" s="16" t="s">
        <v>1069</v>
      </c>
      <c r="I601" s="16" t="s">
        <v>54</v>
      </c>
      <c r="J601" s="16">
        <v>42</v>
      </c>
      <c r="K601" s="16" t="s">
        <v>958</v>
      </c>
      <c r="L601" s="16" t="s">
        <v>1138</v>
      </c>
      <c r="M601" s="16" t="s">
        <v>905</v>
      </c>
      <c r="N601" s="16" t="s">
        <v>22</v>
      </c>
      <c r="O601" s="16" t="s">
        <v>22</v>
      </c>
      <c r="P601" s="16" t="s">
        <v>25</v>
      </c>
      <c r="Q601" s="16" t="s">
        <v>25</v>
      </c>
      <c r="R601" s="17">
        <v>0</v>
      </c>
      <c r="S601" s="18">
        <f>IF(J601&lt;25,1,1+(J601-25)/J601)</f>
        <v>1.4047619047619047</v>
      </c>
      <c r="T601" s="16">
        <v>1</v>
      </c>
      <c r="U601" s="16">
        <f>O601*S601*T601</f>
        <v>67.428571428571416</v>
      </c>
      <c r="V601" s="16"/>
      <c r="W601" s="16"/>
      <c r="X601" s="18"/>
      <c r="Y601" s="16"/>
      <c r="Z601" s="18">
        <f>U601+V601+W601+X601+Y601</f>
        <v>67.428571428571416</v>
      </c>
    </row>
    <row r="602" spans="1:27" s="3" customFormat="1" outlineLevel="2">
      <c r="A602" s="16" t="s">
        <v>521</v>
      </c>
      <c r="B602" s="16" t="s">
        <v>1164</v>
      </c>
      <c r="C602" s="16" t="s">
        <v>1165</v>
      </c>
      <c r="D602" s="16" t="s">
        <v>1717</v>
      </c>
      <c r="E602" s="16" t="s">
        <v>1658</v>
      </c>
      <c r="F602" s="16" t="s">
        <v>51</v>
      </c>
      <c r="G602" s="16" t="s">
        <v>1068</v>
      </c>
      <c r="H602" s="16" t="s">
        <v>1069</v>
      </c>
      <c r="I602" s="16" t="s">
        <v>54</v>
      </c>
      <c r="J602" s="16">
        <v>37</v>
      </c>
      <c r="K602" s="16"/>
      <c r="L602" s="16"/>
      <c r="M602" s="16" t="s">
        <v>905</v>
      </c>
      <c r="N602" s="16" t="s">
        <v>56</v>
      </c>
      <c r="O602" s="16" t="s">
        <v>25</v>
      </c>
      <c r="P602" s="16" t="s">
        <v>56</v>
      </c>
      <c r="Q602" s="16" t="s">
        <v>25</v>
      </c>
      <c r="R602" s="17">
        <f>P602+Q602</f>
        <v>16</v>
      </c>
      <c r="S602" s="18">
        <v>1</v>
      </c>
      <c r="T602" s="16"/>
      <c r="U602" s="16"/>
      <c r="V602" s="16"/>
      <c r="W602" s="16"/>
      <c r="X602" s="18">
        <f>R602*S602*2</f>
        <v>32</v>
      </c>
      <c r="Y602" s="16"/>
      <c r="Z602" s="18">
        <f>U602+V602+W602+X602+Y602</f>
        <v>32</v>
      </c>
      <c r="AA602" s="2"/>
    </row>
    <row r="603" spans="1:27" s="3" customFormat="1" ht="27" outlineLevel="2">
      <c r="A603" s="11"/>
      <c r="B603" s="11"/>
      <c r="C603" s="11" t="s">
        <v>1984</v>
      </c>
      <c r="D603" s="11" t="s">
        <v>1696</v>
      </c>
      <c r="E603" s="11"/>
      <c r="F603" s="11"/>
      <c r="G603" s="16" t="s">
        <v>1068</v>
      </c>
      <c r="H603" s="11" t="s">
        <v>1985</v>
      </c>
      <c r="I603" s="11"/>
      <c r="J603" s="11"/>
      <c r="K603" s="11"/>
      <c r="L603" s="11"/>
      <c r="M603" s="11"/>
      <c r="N603" s="11"/>
      <c r="O603" s="11"/>
      <c r="P603" s="11"/>
      <c r="Q603" s="11"/>
      <c r="R603" s="10"/>
      <c r="S603" s="11"/>
      <c r="T603" s="11"/>
      <c r="U603" s="11"/>
      <c r="V603" s="11"/>
      <c r="W603" s="11">
        <v>15</v>
      </c>
      <c r="X603" s="11"/>
      <c r="Y603" s="11"/>
      <c r="Z603" s="18">
        <f>U603+V603+W603+X603+Y603</f>
        <v>15</v>
      </c>
      <c r="AA603" s="33"/>
    </row>
    <row r="604" spans="1:27" s="3" customFormat="1" outlineLevel="2">
      <c r="A604" s="21"/>
      <c r="B604" s="21"/>
      <c r="C604" s="21"/>
      <c r="D604" s="16" t="s">
        <v>1664</v>
      </c>
      <c r="E604" s="21"/>
      <c r="F604" s="21"/>
      <c r="G604" s="16" t="s">
        <v>1068</v>
      </c>
      <c r="H604" s="34" t="s">
        <v>1578</v>
      </c>
      <c r="I604" s="34"/>
      <c r="J604" s="34">
        <v>5</v>
      </c>
      <c r="K604" s="21"/>
      <c r="L604" s="21"/>
      <c r="M604" s="21"/>
      <c r="N604" s="21"/>
      <c r="O604" s="21"/>
      <c r="P604" s="21"/>
      <c r="Q604" s="21"/>
      <c r="R604" s="21"/>
      <c r="S604" s="35"/>
      <c r="T604" s="17"/>
      <c r="U604" s="16"/>
      <c r="V604" s="17">
        <f>J604*14</f>
        <v>70</v>
      </c>
      <c r="W604" s="17"/>
      <c r="X604" s="23"/>
      <c r="Y604" s="17"/>
      <c r="Z604" s="18">
        <f>U604+V604+W604+X604+Y604</f>
        <v>70</v>
      </c>
    </row>
    <row r="605" spans="1:27" s="3" customFormat="1" outlineLevel="2">
      <c r="A605" s="21"/>
      <c r="B605" s="21"/>
      <c r="C605" s="21"/>
      <c r="D605" s="16" t="s">
        <v>1665</v>
      </c>
      <c r="E605" s="21"/>
      <c r="F605" s="21"/>
      <c r="G605" s="16" t="s">
        <v>1068</v>
      </c>
      <c r="H605" s="21" t="s">
        <v>1578</v>
      </c>
      <c r="I605" s="21"/>
      <c r="J605" s="21">
        <v>10</v>
      </c>
      <c r="K605" s="21"/>
      <c r="L605" s="21"/>
      <c r="M605" s="21"/>
      <c r="N605" s="21"/>
      <c r="O605" s="21"/>
      <c r="P605" s="21"/>
      <c r="Q605" s="21"/>
      <c r="R605" s="21"/>
      <c r="S605" s="35"/>
      <c r="T605" s="17"/>
      <c r="U605" s="17"/>
      <c r="V605" s="17"/>
      <c r="W605" s="17"/>
      <c r="X605" s="23"/>
      <c r="Y605" s="17">
        <f>2*J605</f>
        <v>20</v>
      </c>
      <c r="Z605" s="18">
        <f>U605+V605+W605+X605+Y605</f>
        <v>20</v>
      </c>
      <c r="AA605" s="33"/>
    </row>
    <row r="606" spans="1:27" s="3" customFormat="1" outlineLevel="1">
      <c r="A606" s="21"/>
      <c r="B606" s="21"/>
      <c r="C606" s="21"/>
      <c r="D606" s="16"/>
      <c r="E606" s="21"/>
      <c r="F606" s="21"/>
      <c r="G606" s="42" t="s">
        <v>2389</v>
      </c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35"/>
      <c r="T606" s="17"/>
      <c r="U606" s="17"/>
      <c r="V606" s="17"/>
      <c r="W606" s="17"/>
      <c r="X606" s="23"/>
      <c r="Y606" s="17"/>
      <c r="Z606" s="18">
        <f>SUBTOTAL(9,Z599:Z605)</f>
        <v>286.20303554786312</v>
      </c>
      <c r="AA606" s="33"/>
    </row>
    <row r="607" spans="1:27" s="3" customFormat="1" outlineLevel="2">
      <c r="A607" s="16" t="s">
        <v>30</v>
      </c>
      <c r="B607" s="16" t="s">
        <v>318</v>
      </c>
      <c r="C607" s="16" t="s">
        <v>319</v>
      </c>
      <c r="D607" s="16" t="s">
        <v>1697</v>
      </c>
      <c r="E607" s="16" t="s">
        <v>1661</v>
      </c>
      <c r="F607" s="16" t="s">
        <v>16</v>
      </c>
      <c r="G607" s="16" t="s">
        <v>322</v>
      </c>
      <c r="H607" s="16" t="s">
        <v>323</v>
      </c>
      <c r="I607" s="16" t="s">
        <v>199</v>
      </c>
      <c r="J607" s="16">
        <v>84</v>
      </c>
      <c r="K607" s="16" t="s">
        <v>231</v>
      </c>
      <c r="L607" s="16" t="s">
        <v>324</v>
      </c>
      <c r="M607" s="16"/>
      <c r="N607" s="16" t="s">
        <v>22</v>
      </c>
      <c r="O607" s="16" t="s">
        <v>321</v>
      </c>
      <c r="P607" s="16" t="s">
        <v>234</v>
      </c>
      <c r="Q607" s="16" t="s">
        <v>69</v>
      </c>
      <c r="R607" s="17">
        <v>18</v>
      </c>
      <c r="S607" s="18">
        <f>IF(J607&lt;25,1,1+(J607-25)/J607)</f>
        <v>1.7023809523809523</v>
      </c>
      <c r="T607" s="16">
        <v>1</v>
      </c>
      <c r="U607" s="16">
        <f>O607*S607*T607</f>
        <v>51.071428571428569</v>
      </c>
      <c r="V607" s="16"/>
      <c r="W607" s="16"/>
      <c r="X607" s="18">
        <f>R607*S607</f>
        <v>30.642857142857142</v>
      </c>
      <c r="Y607" s="16"/>
      <c r="Z607" s="18">
        <f>U607+V607+W607+X607+Y607</f>
        <v>81.714285714285708</v>
      </c>
    </row>
    <row r="608" spans="1:27" s="3" customFormat="1" outlineLevel="2">
      <c r="A608" s="16" t="s">
        <v>30</v>
      </c>
      <c r="B608" s="16" t="s">
        <v>318</v>
      </c>
      <c r="C608" s="16" t="s">
        <v>319</v>
      </c>
      <c r="D608" s="16" t="s">
        <v>1986</v>
      </c>
      <c r="E608" s="16" t="s">
        <v>1675</v>
      </c>
      <c r="F608" s="16" t="s">
        <v>16</v>
      </c>
      <c r="G608" s="16" t="s">
        <v>322</v>
      </c>
      <c r="H608" s="16" t="s">
        <v>323</v>
      </c>
      <c r="I608" s="16" t="s">
        <v>199</v>
      </c>
      <c r="J608" s="16">
        <v>86</v>
      </c>
      <c r="K608" s="16" t="s">
        <v>237</v>
      </c>
      <c r="L608" s="16" t="s">
        <v>242</v>
      </c>
      <c r="M608" s="16"/>
      <c r="N608" s="16" t="s">
        <v>22</v>
      </c>
      <c r="O608" s="16" t="s">
        <v>321</v>
      </c>
      <c r="P608" s="16" t="s">
        <v>234</v>
      </c>
      <c r="Q608" s="16" t="s">
        <v>69</v>
      </c>
      <c r="R608" s="17">
        <v>18</v>
      </c>
      <c r="S608" s="18">
        <f>IF(J608&lt;25,1,1+(J608-25)/J608)</f>
        <v>1.7093023255813953</v>
      </c>
      <c r="T608" s="16">
        <v>1</v>
      </c>
      <c r="U608" s="16">
        <f>O608*S608*T608</f>
        <v>51.279069767441861</v>
      </c>
      <c r="V608" s="16"/>
      <c r="W608" s="16"/>
      <c r="X608" s="18">
        <f>R608*S608</f>
        <v>30.767441860465116</v>
      </c>
      <c r="Y608" s="16"/>
      <c r="Z608" s="18">
        <f>U608+V608+W608+X608+Y608</f>
        <v>82.04651162790698</v>
      </c>
    </row>
    <row r="609" spans="1:27" s="3" customFormat="1" outlineLevel="2">
      <c r="A609" s="16" t="s">
        <v>42</v>
      </c>
      <c r="B609" s="16" t="s">
        <v>318</v>
      </c>
      <c r="C609" s="16" t="s">
        <v>319</v>
      </c>
      <c r="D609" s="16" t="s">
        <v>1986</v>
      </c>
      <c r="E609" s="16" t="s">
        <v>1672</v>
      </c>
      <c r="F609" s="16" t="s">
        <v>16</v>
      </c>
      <c r="G609" s="16" t="s">
        <v>322</v>
      </c>
      <c r="H609" s="16" t="s">
        <v>323</v>
      </c>
      <c r="I609" s="16" t="s">
        <v>199</v>
      </c>
      <c r="J609" s="16">
        <v>106</v>
      </c>
      <c r="K609" s="16" t="s">
        <v>1014</v>
      </c>
      <c r="L609" s="16" t="s">
        <v>1015</v>
      </c>
      <c r="M609" s="16"/>
      <c r="N609" s="16" t="s">
        <v>22</v>
      </c>
      <c r="O609" s="16" t="s">
        <v>321</v>
      </c>
      <c r="P609" s="16" t="s">
        <v>234</v>
      </c>
      <c r="Q609" s="16" t="s">
        <v>69</v>
      </c>
      <c r="R609" s="17">
        <v>18</v>
      </c>
      <c r="S609" s="18">
        <f>IF(J609&lt;25,1,1+(J609-25)/J609)</f>
        <v>1.7641509433962264</v>
      </c>
      <c r="T609" s="16">
        <v>1</v>
      </c>
      <c r="U609" s="16">
        <f>O609*S609*T609</f>
        <v>52.924528301886788</v>
      </c>
      <c r="V609" s="16"/>
      <c r="W609" s="16"/>
      <c r="X609" s="18">
        <f>R609*S609</f>
        <v>31.754716981132074</v>
      </c>
      <c r="Y609" s="16"/>
      <c r="Z609" s="18">
        <f>U609+V609+W609+X609+Y609</f>
        <v>84.679245283018858</v>
      </c>
    </row>
    <row r="610" spans="1:27" s="3" customFormat="1" outlineLevel="2">
      <c r="A610" s="16" t="s">
        <v>30</v>
      </c>
      <c r="B610" s="16" t="s">
        <v>538</v>
      </c>
      <c r="C610" s="16" t="s">
        <v>535</v>
      </c>
      <c r="D610" s="16" t="s">
        <v>1986</v>
      </c>
      <c r="E610" s="16" t="s">
        <v>1675</v>
      </c>
      <c r="F610" s="16" t="s">
        <v>16</v>
      </c>
      <c r="G610" s="16" t="s">
        <v>322</v>
      </c>
      <c r="H610" s="16" t="s">
        <v>323</v>
      </c>
      <c r="I610" s="16" t="s">
        <v>199</v>
      </c>
      <c r="J610" s="16">
        <v>86</v>
      </c>
      <c r="K610" s="16" t="s">
        <v>286</v>
      </c>
      <c r="L610" s="16" t="s">
        <v>539</v>
      </c>
      <c r="M610" s="16"/>
      <c r="N610" s="16" t="s">
        <v>22</v>
      </c>
      <c r="O610" s="16" t="s">
        <v>41</v>
      </c>
      <c r="P610" s="16" t="s">
        <v>25</v>
      </c>
      <c r="Q610" s="16" t="s">
        <v>41</v>
      </c>
      <c r="R610" s="17">
        <v>24</v>
      </c>
      <c r="S610" s="18">
        <f>IF(J610&lt;25,1,1+(J610-25)/J610)</f>
        <v>1.7093023255813953</v>
      </c>
      <c r="T610" s="16">
        <v>1</v>
      </c>
      <c r="U610" s="16">
        <f>O610*S610*T610</f>
        <v>41.023255813953483</v>
      </c>
      <c r="V610" s="16"/>
      <c r="W610" s="16"/>
      <c r="X610" s="18">
        <f>R610*S610</f>
        <v>41.023255813953483</v>
      </c>
      <c r="Y610" s="16"/>
      <c r="Z610" s="18">
        <f>U610+V610+W610+X610+Y610</f>
        <v>82.046511627906966</v>
      </c>
    </row>
    <row r="611" spans="1:27" s="3" customFormat="1" outlineLevel="2">
      <c r="A611" s="16" t="s">
        <v>30</v>
      </c>
      <c r="B611" s="16" t="s">
        <v>538</v>
      </c>
      <c r="C611" s="16" t="s">
        <v>535</v>
      </c>
      <c r="D611" s="16" t="s">
        <v>1986</v>
      </c>
      <c r="E611" s="16" t="s">
        <v>1675</v>
      </c>
      <c r="F611" s="16" t="s">
        <v>16</v>
      </c>
      <c r="G611" s="16" t="s">
        <v>322</v>
      </c>
      <c r="H611" s="16" t="s">
        <v>323</v>
      </c>
      <c r="I611" s="16" t="s">
        <v>199</v>
      </c>
      <c r="J611" s="16">
        <v>92</v>
      </c>
      <c r="K611" s="16" t="s">
        <v>171</v>
      </c>
      <c r="L611" s="16" t="s">
        <v>285</v>
      </c>
      <c r="M611" s="16"/>
      <c r="N611" s="16" t="s">
        <v>22</v>
      </c>
      <c r="O611" s="16" t="s">
        <v>41</v>
      </c>
      <c r="P611" s="16" t="s">
        <v>25</v>
      </c>
      <c r="Q611" s="16" t="s">
        <v>41</v>
      </c>
      <c r="R611" s="17">
        <v>24</v>
      </c>
      <c r="S611" s="18">
        <f>IF(J611&lt;25,1,1+(J611-25)/J611)</f>
        <v>1.7282608695652173</v>
      </c>
      <c r="T611" s="16">
        <v>1</v>
      </c>
      <c r="U611" s="16">
        <f>O611*S611*T611</f>
        <v>41.478260869565219</v>
      </c>
      <c r="V611" s="16"/>
      <c r="W611" s="16"/>
      <c r="X611" s="18">
        <f>R611*S611</f>
        <v>41.478260869565219</v>
      </c>
      <c r="Y611" s="16"/>
      <c r="Z611" s="18">
        <f>U611+V611+W611+X611+Y611</f>
        <v>82.956521739130437</v>
      </c>
    </row>
    <row r="612" spans="1:27" s="3" customFormat="1" outlineLevel="2">
      <c r="A612" s="16" t="s">
        <v>42</v>
      </c>
      <c r="B612" s="16" t="s">
        <v>538</v>
      </c>
      <c r="C612" s="16" t="s">
        <v>535</v>
      </c>
      <c r="D612" s="16" t="s">
        <v>1986</v>
      </c>
      <c r="E612" s="16" t="s">
        <v>1672</v>
      </c>
      <c r="F612" s="16" t="s">
        <v>16</v>
      </c>
      <c r="G612" s="16" t="s">
        <v>322</v>
      </c>
      <c r="H612" s="16" t="s">
        <v>323</v>
      </c>
      <c r="I612" s="16" t="s">
        <v>199</v>
      </c>
      <c r="J612" s="16">
        <v>101</v>
      </c>
      <c r="K612" s="16" t="s">
        <v>972</v>
      </c>
      <c r="L612" s="16" t="s">
        <v>1101</v>
      </c>
      <c r="M612" s="16"/>
      <c r="N612" s="16" t="s">
        <v>22</v>
      </c>
      <c r="O612" s="16" t="s">
        <v>41</v>
      </c>
      <c r="P612" s="16" t="s">
        <v>25</v>
      </c>
      <c r="Q612" s="16" t="s">
        <v>41</v>
      </c>
      <c r="R612" s="17">
        <v>24</v>
      </c>
      <c r="S612" s="18">
        <f>IF(J612&lt;25,1,1+(J612-25)/J612)</f>
        <v>1.7524752475247525</v>
      </c>
      <c r="T612" s="16">
        <v>1</v>
      </c>
      <c r="U612" s="16">
        <f>O612*S612*T612</f>
        <v>42.059405940594061</v>
      </c>
      <c r="V612" s="16"/>
      <c r="W612" s="16"/>
      <c r="X612" s="18">
        <f>R612*S612</f>
        <v>42.059405940594061</v>
      </c>
      <c r="Y612" s="16"/>
      <c r="Z612" s="18">
        <f>U612+V612+W612+X612+Y612</f>
        <v>84.118811881188122</v>
      </c>
    </row>
    <row r="613" spans="1:27" s="3" customFormat="1" outlineLevel="2">
      <c r="A613" s="16" t="s">
        <v>30</v>
      </c>
      <c r="B613" s="16" t="s">
        <v>538</v>
      </c>
      <c r="C613" s="16" t="s">
        <v>535</v>
      </c>
      <c r="D613" s="16" t="s">
        <v>1674</v>
      </c>
      <c r="E613" s="16" t="s">
        <v>1675</v>
      </c>
      <c r="F613" s="16" t="s">
        <v>16</v>
      </c>
      <c r="G613" s="16" t="s">
        <v>322</v>
      </c>
      <c r="H613" s="16" t="s">
        <v>323</v>
      </c>
      <c r="I613" s="16" t="s">
        <v>199</v>
      </c>
      <c r="J613" s="16">
        <v>68</v>
      </c>
      <c r="K613" s="16" t="s">
        <v>370</v>
      </c>
      <c r="L613" s="16" t="s">
        <v>60</v>
      </c>
      <c r="M613" s="16"/>
      <c r="N613" s="16" t="s">
        <v>22</v>
      </c>
      <c r="O613" s="16" t="s">
        <v>41</v>
      </c>
      <c r="P613" s="16" t="s">
        <v>25</v>
      </c>
      <c r="Q613" s="16" t="s">
        <v>41</v>
      </c>
      <c r="R613" s="17">
        <v>24</v>
      </c>
      <c r="S613" s="18">
        <f>IF(J613&lt;25,1,1+(J613-25)/J613)</f>
        <v>1.6323529411764706</v>
      </c>
      <c r="T613" s="16">
        <v>1</v>
      </c>
      <c r="U613" s="16">
        <f>O613*S613*T613</f>
        <v>39.17647058823529</v>
      </c>
      <c r="V613" s="16"/>
      <c r="W613" s="16"/>
      <c r="X613" s="18">
        <f>R613*S613</f>
        <v>39.17647058823529</v>
      </c>
      <c r="Y613" s="16"/>
      <c r="Z613" s="18">
        <f>U613+V613+W613+X613+Y613</f>
        <v>78.35294117647058</v>
      </c>
    </row>
    <row r="614" spans="1:27" s="3" customFormat="1" outlineLevel="2">
      <c r="A614" s="16" t="s">
        <v>30</v>
      </c>
      <c r="B614" s="16" t="s">
        <v>810</v>
      </c>
      <c r="C614" s="16" t="s">
        <v>811</v>
      </c>
      <c r="D614" s="16" t="s">
        <v>1986</v>
      </c>
      <c r="E614" s="16" t="s">
        <v>1675</v>
      </c>
      <c r="F614" s="16" t="s">
        <v>16</v>
      </c>
      <c r="G614" s="16" t="s">
        <v>322</v>
      </c>
      <c r="H614" s="16" t="s">
        <v>323</v>
      </c>
      <c r="I614" s="16" t="s">
        <v>199</v>
      </c>
      <c r="J614" s="16">
        <v>103</v>
      </c>
      <c r="K614" s="16" t="s">
        <v>280</v>
      </c>
      <c r="L614" s="16" t="s">
        <v>815</v>
      </c>
      <c r="M614" s="16"/>
      <c r="N614" s="16" t="s">
        <v>22</v>
      </c>
      <c r="O614" s="16" t="s">
        <v>61</v>
      </c>
      <c r="P614" s="16" t="s">
        <v>25</v>
      </c>
      <c r="Q614" s="16" t="s">
        <v>56</v>
      </c>
      <c r="R614" s="17">
        <v>16</v>
      </c>
      <c r="S614" s="18">
        <f>IF(J614&lt;25,1,1+(J614-25)/J614)</f>
        <v>1.7572815533980584</v>
      </c>
      <c r="T614" s="16">
        <v>1</v>
      </c>
      <c r="U614" s="16">
        <f>O614*S614*T614</f>
        <v>56.233009708737868</v>
      </c>
      <c r="V614" s="16"/>
      <c r="W614" s="16"/>
      <c r="X614" s="18">
        <f>R614*S614</f>
        <v>28.116504854368934</v>
      </c>
      <c r="Y614" s="16"/>
      <c r="Z614" s="18">
        <f>U614+V614+W614+X614+Y614</f>
        <v>84.349514563106794</v>
      </c>
    </row>
    <row r="615" spans="1:27" s="3" customFormat="1" outlineLevel="2">
      <c r="A615" s="16" t="s">
        <v>42</v>
      </c>
      <c r="B615" s="16" t="s">
        <v>810</v>
      </c>
      <c r="C615" s="16" t="s">
        <v>811</v>
      </c>
      <c r="D615" s="16" t="s">
        <v>1986</v>
      </c>
      <c r="E615" s="16" t="s">
        <v>1672</v>
      </c>
      <c r="F615" s="16" t="s">
        <v>16</v>
      </c>
      <c r="G615" s="16" t="s">
        <v>322</v>
      </c>
      <c r="H615" s="16" t="s">
        <v>323</v>
      </c>
      <c r="I615" s="16" t="s">
        <v>199</v>
      </c>
      <c r="J615" s="16">
        <v>109</v>
      </c>
      <c r="K615" s="16" t="s">
        <v>1344</v>
      </c>
      <c r="L615" s="16" t="s">
        <v>1343</v>
      </c>
      <c r="M615" s="16"/>
      <c r="N615" s="16" t="s">
        <v>22</v>
      </c>
      <c r="O615" s="16" t="s">
        <v>61</v>
      </c>
      <c r="P615" s="16" t="s">
        <v>25</v>
      </c>
      <c r="Q615" s="16" t="s">
        <v>56</v>
      </c>
      <c r="R615" s="17">
        <v>16</v>
      </c>
      <c r="S615" s="18">
        <f>IF(J615&lt;25,1,1+(J615-25)/J615)</f>
        <v>1.7706422018348624</v>
      </c>
      <c r="T615" s="16">
        <v>1</v>
      </c>
      <c r="U615" s="16">
        <f>O615*S615*T615</f>
        <v>56.660550458715598</v>
      </c>
      <c r="V615" s="16"/>
      <c r="W615" s="16"/>
      <c r="X615" s="18">
        <f>R615*S615</f>
        <v>28.330275229357799</v>
      </c>
      <c r="Y615" s="16"/>
      <c r="Z615" s="18">
        <f>U615+V615+W615+X615+Y615</f>
        <v>84.9908256880734</v>
      </c>
    </row>
    <row r="616" spans="1:27" s="3" customFormat="1" outlineLevel="1">
      <c r="A616" s="16"/>
      <c r="B616" s="16"/>
      <c r="C616" s="16"/>
      <c r="D616" s="16"/>
      <c r="E616" s="16"/>
      <c r="F616" s="16"/>
      <c r="G616" s="42" t="s">
        <v>2390</v>
      </c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7"/>
      <c r="S616" s="18"/>
      <c r="T616" s="16"/>
      <c r="U616" s="16"/>
      <c r="V616" s="16"/>
      <c r="W616" s="16"/>
      <c r="X616" s="18"/>
      <c r="Y616" s="16"/>
      <c r="Z616" s="18">
        <f>SUBTOTAL(9,Z607:Z615)</f>
        <v>745.2551693010879</v>
      </c>
    </row>
    <row r="617" spans="1:27" s="3" customFormat="1" outlineLevel="2">
      <c r="A617" s="16" t="s">
        <v>521</v>
      </c>
      <c r="B617" s="16" t="s">
        <v>1325</v>
      </c>
      <c r="C617" s="16" t="s">
        <v>1326</v>
      </c>
      <c r="D617" s="16" t="s">
        <v>1674</v>
      </c>
      <c r="E617" s="16" t="s">
        <v>1672</v>
      </c>
      <c r="F617" s="16" t="s">
        <v>45</v>
      </c>
      <c r="G617" s="16" t="s">
        <v>1327</v>
      </c>
      <c r="H617" s="16" t="s">
        <v>1328</v>
      </c>
      <c r="I617" s="16" t="s">
        <v>19</v>
      </c>
      <c r="J617" s="16">
        <v>26</v>
      </c>
      <c r="K617" s="16" t="s">
        <v>1311</v>
      </c>
      <c r="L617" s="16" t="s">
        <v>831</v>
      </c>
      <c r="M617" s="16" t="s">
        <v>809</v>
      </c>
      <c r="N617" s="16" t="s">
        <v>61</v>
      </c>
      <c r="O617" s="16" t="s">
        <v>61</v>
      </c>
      <c r="P617" s="16" t="s">
        <v>25</v>
      </c>
      <c r="Q617" s="16" t="s">
        <v>25</v>
      </c>
      <c r="R617" s="17">
        <v>0</v>
      </c>
      <c r="S617" s="18">
        <f>IF(J617&lt;25,1,1+(J617-25)/J617)</f>
        <v>1.0384615384615385</v>
      </c>
      <c r="T617" s="16">
        <v>1</v>
      </c>
      <c r="U617" s="16">
        <f>O617*S617*T617</f>
        <v>33.230769230769234</v>
      </c>
      <c r="V617" s="16"/>
      <c r="W617" s="16"/>
      <c r="X617" s="18"/>
      <c r="Y617" s="16"/>
      <c r="Z617" s="18">
        <f>U617+V617+W617+X617+Y617</f>
        <v>33.230769230769234</v>
      </c>
    </row>
    <row r="618" spans="1:27" s="3" customFormat="1" outlineLevel="2">
      <c r="A618" s="16" t="s">
        <v>521</v>
      </c>
      <c r="B618" s="16" t="s">
        <v>1329</v>
      </c>
      <c r="C618" s="16" t="s">
        <v>1330</v>
      </c>
      <c r="D618" s="16" t="s">
        <v>1647</v>
      </c>
      <c r="E618" s="16" t="s">
        <v>1667</v>
      </c>
      <c r="F618" s="16" t="s">
        <v>45</v>
      </c>
      <c r="G618" s="16" t="s">
        <v>1327</v>
      </c>
      <c r="H618" s="16" t="s">
        <v>1328</v>
      </c>
      <c r="I618" s="16" t="s">
        <v>19</v>
      </c>
      <c r="J618" s="16">
        <v>21</v>
      </c>
      <c r="K618" s="16"/>
      <c r="L618" s="16"/>
      <c r="M618" s="16" t="s">
        <v>809</v>
      </c>
      <c r="N618" s="16" t="s">
        <v>39</v>
      </c>
      <c r="O618" s="16" t="s">
        <v>24</v>
      </c>
      <c r="P618" s="16" t="s">
        <v>138</v>
      </c>
      <c r="Q618" s="16" t="s">
        <v>25</v>
      </c>
      <c r="R618" s="17">
        <f>P618+Q618</f>
        <v>44</v>
      </c>
      <c r="S618" s="18">
        <f>IF(J618&lt;25,1,1+(J618-25)/J618)</f>
        <v>1</v>
      </c>
      <c r="T618" s="16"/>
      <c r="U618" s="16"/>
      <c r="V618" s="16"/>
      <c r="W618" s="16"/>
      <c r="X618" s="18">
        <f>32*S618*2</f>
        <v>64</v>
      </c>
      <c r="Y618" s="16"/>
      <c r="Z618" s="18">
        <f>U618+V618+W618+X618+Y618</f>
        <v>64</v>
      </c>
      <c r="AA618" s="33"/>
    </row>
    <row r="619" spans="1:27" s="3" customFormat="1" outlineLevel="2">
      <c r="A619" s="21"/>
      <c r="B619" s="21"/>
      <c r="C619" s="21"/>
      <c r="D619" s="16" t="s">
        <v>1649</v>
      </c>
      <c r="E619" s="21"/>
      <c r="F619" s="21"/>
      <c r="G619" s="16" t="s">
        <v>1327</v>
      </c>
      <c r="H619" s="34" t="s">
        <v>1517</v>
      </c>
      <c r="I619" s="34"/>
      <c r="J619" s="34">
        <v>5</v>
      </c>
      <c r="K619" s="21"/>
      <c r="L619" s="21"/>
      <c r="M619" s="21"/>
      <c r="N619" s="21"/>
      <c r="O619" s="21"/>
      <c r="P619" s="21"/>
      <c r="Q619" s="21"/>
      <c r="R619" s="21"/>
      <c r="S619" s="35"/>
      <c r="T619" s="17"/>
      <c r="U619" s="16"/>
      <c r="V619" s="17">
        <f>J619*14</f>
        <v>70</v>
      </c>
      <c r="W619" s="17"/>
      <c r="X619" s="23"/>
      <c r="Y619" s="17"/>
      <c r="Z619" s="18">
        <f>U619+V619+W619+X619+Y619</f>
        <v>70</v>
      </c>
    </row>
    <row r="620" spans="1:27" s="3" customFormat="1" outlineLevel="2">
      <c r="A620" s="21"/>
      <c r="B620" s="21"/>
      <c r="C620" s="21"/>
      <c r="D620" s="16" t="s">
        <v>1650</v>
      </c>
      <c r="E620" s="21"/>
      <c r="F620" s="21"/>
      <c r="G620" s="16" t="s">
        <v>1327</v>
      </c>
      <c r="H620" s="21" t="s">
        <v>1517</v>
      </c>
      <c r="I620" s="21"/>
      <c r="J620" s="21">
        <v>8</v>
      </c>
      <c r="K620" s="21"/>
      <c r="L620" s="21"/>
      <c r="M620" s="21"/>
      <c r="N620" s="21"/>
      <c r="O620" s="21"/>
      <c r="P620" s="21"/>
      <c r="Q620" s="21"/>
      <c r="R620" s="21"/>
      <c r="S620" s="35"/>
      <c r="T620" s="17"/>
      <c r="U620" s="17"/>
      <c r="V620" s="17"/>
      <c r="W620" s="17"/>
      <c r="X620" s="23"/>
      <c r="Y620" s="17">
        <f>2*J620</f>
        <v>16</v>
      </c>
      <c r="Z620" s="18">
        <f>U620+V620+W620+X620+Y620</f>
        <v>16</v>
      </c>
      <c r="AA620" s="33"/>
    </row>
    <row r="621" spans="1:27" s="3" customFormat="1" outlineLevel="1">
      <c r="A621" s="21"/>
      <c r="B621" s="21"/>
      <c r="C621" s="21"/>
      <c r="D621" s="16"/>
      <c r="E621" s="21"/>
      <c r="F621" s="21"/>
      <c r="G621" s="42" t="s">
        <v>2391</v>
      </c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35"/>
      <c r="T621" s="17"/>
      <c r="U621" s="17"/>
      <c r="V621" s="17"/>
      <c r="W621" s="17"/>
      <c r="X621" s="23"/>
      <c r="Y621" s="17"/>
      <c r="Z621" s="18">
        <f>SUBTOTAL(9,Z617:Z620)</f>
        <v>183.23076923076923</v>
      </c>
      <c r="AA621" s="33"/>
    </row>
    <row r="622" spans="1:27" s="3" customFormat="1" outlineLevel="2">
      <c r="A622" s="16" t="s">
        <v>521</v>
      </c>
      <c r="B622" s="16" t="s">
        <v>1143</v>
      </c>
      <c r="C622" s="16" t="s">
        <v>1144</v>
      </c>
      <c r="D622" s="16" t="s">
        <v>1651</v>
      </c>
      <c r="E622" s="16" t="s">
        <v>1652</v>
      </c>
      <c r="F622" s="16" t="s">
        <v>45</v>
      </c>
      <c r="G622" s="16" t="s">
        <v>595</v>
      </c>
      <c r="H622" s="16" t="s">
        <v>596</v>
      </c>
      <c r="I622" s="16" t="s">
        <v>102</v>
      </c>
      <c r="J622" s="16">
        <v>51</v>
      </c>
      <c r="K622" s="16" t="s">
        <v>1061</v>
      </c>
      <c r="L622" s="16" t="s">
        <v>1146</v>
      </c>
      <c r="M622" s="16" t="s">
        <v>896</v>
      </c>
      <c r="N622" s="16" t="s">
        <v>61</v>
      </c>
      <c r="O622" s="16" t="s">
        <v>61</v>
      </c>
      <c r="P622" s="16" t="s">
        <v>25</v>
      </c>
      <c r="Q622" s="16" t="s">
        <v>25</v>
      </c>
      <c r="R622" s="17">
        <v>0</v>
      </c>
      <c r="S622" s="18">
        <f>IF(J622&lt;25,1,1+(J622-25)/J622)</f>
        <v>1.5098039215686274</v>
      </c>
      <c r="T622" s="16">
        <v>1</v>
      </c>
      <c r="U622" s="16">
        <f>O622*S622*T622</f>
        <v>48.313725490196077</v>
      </c>
      <c r="V622" s="16"/>
      <c r="W622" s="16"/>
      <c r="X622" s="18"/>
      <c r="Y622" s="16"/>
      <c r="Z622" s="18">
        <f>U622+V622+W622+X622+Y622</f>
        <v>48.313725490196077</v>
      </c>
    </row>
    <row r="623" spans="1:27" s="3" customFormat="1" outlineLevel="2">
      <c r="A623" s="16" t="s">
        <v>42</v>
      </c>
      <c r="B623" s="16" t="s">
        <v>591</v>
      </c>
      <c r="C623" s="16" t="s">
        <v>592</v>
      </c>
      <c r="D623" s="16" t="s">
        <v>1987</v>
      </c>
      <c r="E623" s="16" t="s">
        <v>1988</v>
      </c>
      <c r="F623" s="16" t="s">
        <v>45</v>
      </c>
      <c r="G623" s="16" t="s">
        <v>595</v>
      </c>
      <c r="H623" s="16" t="s">
        <v>596</v>
      </c>
      <c r="I623" s="16" t="s">
        <v>102</v>
      </c>
      <c r="J623" s="16">
        <v>28</v>
      </c>
      <c r="K623" s="16" t="s">
        <v>107</v>
      </c>
      <c r="L623" s="16" t="s">
        <v>597</v>
      </c>
      <c r="M623" s="16" t="s">
        <v>598</v>
      </c>
      <c r="N623" s="16" t="s">
        <v>61</v>
      </c>
      <c r="O623" s="16" t="s">
        <v>61</v>
      </c>
      <c r="P623" s="16" t="s">
        <v>25</v>
      </c>
      <c r="Q623" s="16" t="s">
        <v>25</v>
      </c>
      <c r="R623" s="17">
        <v>0</v>
      </c>
      <c r="S623" s="18">
        <f>IF(J623&lt;25,1,1+(J623-25)/J623)</f>
        <v>1.1071428571428572</v>
      </c>
      <c r="T623" s="16">
        <v>1</v>
      </c>
      <c r="U623" s="16">
        <f>O623*S623*T623</f>
        <v>35.428571428571431</v>
      </c>
      <c r="V623" s="16"/>
      <c r="W623" s="16"/>
      <c r="X623" s="18"/>
      <c r="Y623" s="16"/>
      <c r="Z623" s="18">
        <f>U623+V623+W623+X623+Y623</f>
        <v>35.428571428571431</v>
      </c>
    </row>
    <row r="624" spans="1:27" s="3" customFormat="1" outlineLevel="1">
      <c r="A624" s="16"/>
      <c r="B624" s="16"/>
      <c r="C624" s="16"/>
      <c r="D624" s="16"/>
      <c r="E624" s="16"/>
      <c r="F624" s="16"/>
      <c r="G624" s="42" t="s">
        <v>2392</v>
      </c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7"/>
      <c r="S624" s="18"/>
      <c r="T624" s="16"/>
      <c r="U624" s="16"/>
      <c r="V624" s="16"/>
      <c r="W624" s="16"/>
      <c r="X624" s="18"/>
      <c r="Y624" s="16"/>
      <c r="Z624" s="18">
        <f>SUBTOTAL(9,Z622:Z623)</f>
        <v>83.742296918767508</v>
      </c>
    </row>
    <row r="625" spans="1:27" s="3" customFormat="1" outlineLevel="2">
      <c r="A625" s="16" t="s">
        <v>30</v>
      </c>
      <c r="B625" s="16" t="s">
        <v>31</v>
      </c>
      <c r="C625" s="16" t="s">
        <v>32</v>
      </c>
      <c r="D625" s="16" t="s">
        <v>1989</v>
      </c>
      <c r="E625" s="16" t="s">
        <v>1988</v>
      </c>
      <c r="F625" s="16" t="s">
        <v>33</v>
      </c>
      <c r="G625" s="16" t="s">
        <v>34</v>
      </c>
      <c r="H625" s="16" t="s">
        <v>35</v>
      </c>
      <c r="I625" s="16" t="s">
        <v>19</v>
      </c>
      <c r="J625" s="16">
        <v>31</v>
      </c>
      <c r="K625" s="16" t="s">
        <v>36</v>
      </c>
      <c r="L625" s="16" t="s">
        <v>37</v>
      </c>
      <c r="M625" s="16" t="s">
        <v>38</v>
      </c>
      <c r="N625" s="16" t="s">
        <v>39</v>
      </c>
      <c r="O625" s="16" t="s">
        <v>40</v>
      </c>
      <c r="P625" s="16" t="s">
        <v>25</v>
      </c>
      <c r="Q625" s="16" t="s">
        <v>41</v>
      </c>
      <c r="R625" s="17">
        <v>24</v>
      </c>
      <c r="S625" s="18">
        <f>IF(J625&lt;25,1,1+(J625-25)/J625)</f>
        <v>1.1935483870967742</v>
      </c>
      <c r="T625" s="16">
        <v>2</v>
      </c>
      <c r="U625" s="16">
        <f>O625*S625*T625</f>
        <v>95.483870967741936</v>
      </c>
      <c r="V625" s="16"/>
      <c r="W625" s="16"/>
      <c r="X625" s="18">
        <f>R625*S625</f>
        <v>28.645161290322584</v>
      </c>
      <c r="Y625" s="16"/>
      <c r="Z625" s="18">
        <f>U625+V625+W625+X625+Y625</f>
        <v>124.12903225806451</v>
      </c>
    </row>
    <row r="626" spans="1:27" s="3" customFormat="1" outlineLevel="2">
      <c r="A626" s="16" t="s">
        <v>42</v>
      </c>
      <c r="B626" s="16" t="s">
        <v>43</v>
      </c>
      <c r="C626" s="16" t="s">
        <v>44</v>
      </c>
      <c r="D626" s="16" t="s">
        <v>1990</v>
      </c>
      <c r="E626" s="16" t="s">
        <v>1991</v>
      </c>
      <c r="F626" s="16" t="s">
        <v>45</v>
      </c>
      <c r="G626" s="16" t="s">
        <v>34</v>
      </c>
      <c r="H626" s="16" t="s">
        <v>35</v>
      </c>
      <c r="I626" s="16" t="s">
        <v>19</v>
      </c>
      <c r="J626" s="16">
        <v>30</v>
      </c>
      <c r="K626" s="16" t="s">
        <v>46</v>
      </c>
      <c r="L626" s="16" t="s">
        <v>47</v>
      </c>
      <c r="M626" s="16" t="s">
        <v>48</v>
      </c>
      <c r="N626" s="16" t="s">
        <v>25</v>
      </c>
      <c r="O626" s="16" t="s">
        <v>25</v>
      </c>
      <c r="P626" s="16" t="s">
        <v>25</v>
      </c>
      <c r="Q626" s="16" t="s">
        <v>25</v>
      </c>
      <c r="R626" s="17"/>
      <c r="S626" s="18">
        <f>IF(J626&lt;25,1,1+(J626-25)/J626)</f>
        <v>1.1666666666666667</v>
      </c>
      <c r="T626" s="16"/>
      <c r="U626" s="16"/>
      <c r="V626" s="16"/>
      <c r="W626" s="16"/>
      <c r="X626" s="18">
        <f>32*S626*F626</f>
        <v>74.666666666666671</v>
      </c>
      <c r="Y626" s="16"/>
      <c r="Z626" s="18">
        <f>U626+V626+W626+X626+Y626</f>
        <v>74.666666666666671</v>
      </c>
      <c r="AA626" s="8"/>
    </row>
    <row r="627" spans="1:27" s="3" customFormat="1" outlineLevel="2">
      <c r="A627" s="16" t="s">
        <v>30</v>
      </c>
      <c r="B627" s="16" t="s">
        <v>318</v>
      </c>
      <c r="C627" s="16" t="s">
        <v>319</v>
      </c>
      <c r="D627" s="16" t="s">
        <v>1992</v>
      </c>
      <c r="E627" s="16" t="s">
        <v>1991</v>
      </c>
      <c r="F627" s="16" t="s">
        <v>16</v>
      </c>
      <c r="G627" s="16" t="s">
        <v>34</v>
      </c>
      <c r="H627" s="16" t="s">
        <v>35</v>
      </c>
      <c r="I627" s="16" t="s">
        <v>19</v>
      </c>
      <c r="J627" s="16">
        <v>84</v>
      </c>
      <c r="K627" s="16" t="s">
        <v>325</v>
      </c>
      <c r="L627" s="16" t="s">
        <v>326</v>
      </c>
      <c r="M627" s="16"/>
      <c r="N627" s="16" t="s">
        <v>22</v>
      </c>
      <c r="O627" s="16" t="s">
        <v>321</v>
      </c>
      <c r="P627" s="16" t="s">
        <v>234</v>
      </c>
      <c r="Q627" s="16" t="s">
        <v>69</v>
      </c>
      <c r="R627" s="17">
        <v>18</v>
      </c>
      <c r="S627" s="18">
        <f>IF(J627&lt;25,1,1+(J627-25)/J627)</f>
        <v>1.7023809523809523</v>
      </c>
      <c r="T627" s="16">
        <v>1</v>
      </c>
      <c r="U627" s="16">
        <f>O627*S627*T627</f>
        <v>51.071428571428569</v>
      </c>
      <c r="V627" s="16"/>
      <c r="W627" s="16"/>
      <c r="X627" s="18">
        <f>R627*S627</f>
        <v>30.642857142857142</v>
      </c>
      <c r="Y627" s="16"/>
      <c r="Z627" s="18">
        <f>U627+V627+W627+X627+Y627</f>
        <v>81.714285714285708</v>
      </c>
    </row>
    <row r="628" spans="1:27" s="3" customFormat="1" outlineLevel="2">
      <c r="A628" s="16" t="s">
        <v>42</v>
      </c>
      <c r="B628" s="16" t="s">
        <v>342</v>
      </c>
      <c r="C628" s="16" t="s">
        <v>343</v>
      </c>
      <c r="D628" s="16" t="s">
        <v>1993</v>
      </c>
      <c r="E628" s="16" t="s">
        <v>1991</v>
      </c>
      <c r="F628" s="16" t="s">
        <v>45</v>
      </c>
      <c r="G628" s="16" t="s">
        <v>34</v>
      </c>
      <c r="H628" s="16" t="s">
        <v>35</v>
      </c>
      <c r="I628" s="16" t="s">
        <v>19</v>
      </c>
      <c r="J628" s="16">
        <v>27</v>
      </c>
      <c r="K628" s="16" t="s">
        <v>344</v>
      </c>
      <c r="L628" s="16" t="s">
        <v>345</v>
      </c>
      <c r="M628" s="16" t="s">
        <v>346</v>
      </c>
      <c r="N628" s="16" t="s">
        <v>25</v>
      </c>
      <c r="O628" s="16" t="s">
        <v>25</v>
      </c>
      <c r="P628" s="16" t="s">
        <v>25</v>
      </c>
      <c r="Q628" s="16" t="s">
        <v>25</v>
      </c>
      <c r="R628" s="17">
        <v>0</v>
      </c>
      <c r="S628" s="18">
        <f>IF(J628&lt;25,1,1+(J628-25)/J628)</f>
        <v>1.074074074074074</v>
      </c>
      <c r="T628" s="16"/>
      <c r="U628" s="16"/>
      <c r="V628" s="16"/>
      <c r="W628" s="16"/>
      <c r="X628" s="18">
        <f>32*S628*F628</f>
        <v>68.740740740740733</v>
      </c>
      <c r="Y628" s="16"/>
      <c r="Z628" s="18">
        <f>U628+V628+W628+X628+Y628</f>
        <v>68.740740740740733</v>
      </c>
      <c r="AA628" s="33"/>
    </row>
    <row r="629" spans="1:27" s="3" customFormat="1" ht="27" outlineLevel="2">
      <c r="A629" s="11"/>
      <c r="B629" s="11"/>
      <c r="C629" s="11" t="s">
        <v>1459</v>
      </c>
      <c r="D629" s="11" t="s">
        <v>1996</v>
      </c>
      <c r="E629" s="11"/>
      <c r="F629" s="11"/>
      <c r="G629" s="16" t="s">
        <v>34</v>
      </c>
      <c r="H629" s="11" t="s">
        <v>35</v>
      </c>
      <c r="I629" s="11"/>
      <c r="J629" s="11"/>
      <c r="K629" s="11"/>
      <c r="L629" s="11"/>
      <c r="M629" s="11"/>
      <c r="N629" s="11"/>
      <c r="O629" s="11"/>
      <c r="P629" s="11"/>
      <c r="Q629" s="11"/>
      <c r="R629" s="10"/>
      <c r="S629" s="11"/>
      <c r="T629" s="11"/>
      <c r="U629" s="11"/>
      <c r="V629" s="11"/>
      <c r="W629" s="11">
        <v>15</v>
      </c>
      <c r="X629" s="11"/>
      <c r="Y629" s="11"/>
      <c r="Z629" s="18">
        <f>U629+V629+W629+X629+Y629</f>
        <v>15</v>
      </c>
      <c r="AA629" s="33"/>
    </row>
    <row r="630" spans="1:27" s="3" customFormat="1" outlineLevel="2">
      <c r="A630" s="16" t="s">
        <v>30</v>
      </c>
      <c r="B630" s="16" t="s">
        <v>702</v>
      </c>
      <c r="C630" s="16" t="s">
        <v>703</v>
      </c>
      <c r="D630" s="16" t="s">
        <v>1992</v>
      </c>
      <c r="E630" s="16" t="s">
        <v>1991</v>
      </c>
      <c r="F630" s="16" t="s">
        <v>16</v>
      </c>
      <c r="G630" s="16" t="s">
        <v>34</v>
      </c>
      <c r="H630" s="16" t="s">
        <v>35</v>
      </c>
      <c r="I630" s="16" t="s">
        <v>19</v>
      </c>
      <c r="J630" s="16">
        <v>91</v>
      </c>
      <c r="K630" s="16" t="s">
        <v>365</v>
      </c>
      <c r="L630" s="16" t="s">
        <v>636</v>
      </c>
      <c r="M630" s="16"/>
      <c r="N630" s="16" t="s">
        <v>22</v>
      </c>
      <c r="O630" s="16" t="s">
        <v>41</v>
      </c>
      <c r="P630" s="16" t="s">
        <v>25</v>
      </c>
      <c r="Q630" s="16" t="s">
        <v>41</v>
      </c>
      <c r="R630" s="17">
        <v>24</v>
      </c>
      <c r="S630" s="18">
        <f>IF(J630&lt;25,1,1+(J630-25)/J630)</f>
        <v>1.7252747252747254</v>
      </c>
      <c r="T630" s="16">
        <v>1</v>
      </c>
      <c r="U630" s="16">
        <f>O630*S630*T630</f>
        <v>41.406593406593409</v>
      </c>
      <c r="V630" s="16"/>
      <c r="W630" s="16"/>
      <c r="X630" s="18">
        <f>3*24</f>
        <v>72</v>
      </c>
      <c r="Y630" s="16"/>
      <c r="Z630" s="18">
        <f>U630+V630+W630+X630+Y630</f>
        <v>113.4065934065934</v>
      </c>
    </row>
    <row r="631" spans="1:27" s="3" customFormat="1" outlineLevel="2">
      <c r="A631" s="16" t="s">
        <v>42</v>
      </c>
      <c r="B631" s="16" t="s">
        <v>702</v>
      </c>
      <c r="C631" s="16" t="s">
        <v>703</v>
      </c>
      <c r="D631" s="16" t="s">
        <v>1992</v>
      </c>
      <c r="E631" s="16" t="s">
        <v>1995</v>
      </c>
      <c r="F631" s="16" t="s">
        <v>16</v>
      </c>
      <c r="G631" s="16" t="s">
        <v>34</v>
      </c>
      <c r="H631" s="16" t="s">
        <v>35</v>
      </c>
      <c r="I631" s="16" t="s">
        <v>19</v>
      </c>
      <c r="J631" s="16">
        <v>101</v>
      </c>
      <c r="K631" s="16" t="s">
        <v>975</v>
      </c>
      <c r="L631" s="16" t="s">
        <v>1246</v>
      </c>
      <c r="M631" s="16"/>
      <c r="N631" s="16" t="s">
        <v>22</v>
      </c>
      <c r="O631" s="16" t="s">
        <v>41</v>
      </c>
      <c r="P631" s="16" t="s">
        <v>25</v>
      </c>
      <c r="Q631" s="16" t="s">
        <v>41</v>
      </c>
      <c r="R631" s="17">
        <v>24</v>
      </c>
      <c r="S631" s="18">
        <f>IF(J631&lt;25,1,1+(J631-25)/J631)</f>
        <v>1.7524752475247525</v>
      </c>
      <c r="T631" s="16">
        <v>1</v>
      </c>
      <c r="U631" s="16">
        <f>O631*S631*T631</f>
        <v>42.059405940594061</v>
      </c>
      <c r="V631" s="16"/>
      <c r="W631" s="16"/>
      <c r="X631" s="18">
        <f>3*24</f>
        <v>72</v>
      </c>
      <c r="Y631" s="16"/>
      <c r="Z631" s="18">
        <f>U631+V631+W631+X631+Y631</f>
        <v>114.05940594059406</v>
      </c>
    </row>
    <row r="632" spans="1:27" s="3" customFormat="1" outlineLevel="2">
      <c r="A632" s="16" t="s">
        <v>42</v>
      </c>
      <c r="B632" s="16" t="s">
        <v>1266</v>
      </c>
      <c r="C632" s="16" t="s">
        <v>1267</v>
      </c>
      <c r="D632" s="16" t="s">
        <v>1992</v>
      </c>
      <c r="E632" s="16" t="s">
        <v>1995</v>
      </c>
      <c r="F632" s="16" t="s">
        <v>99</v>
      </c>
      <c r="G632" s="16" t="s">
        <v>34</v>
      </c>
      <c r="H632" s="16" t="s">
        <v>35</v>
      </c>
      <c r="I632" s="16" t="s">
        <v>19</v>
      </c>
      <c r="J632" s="16">
        <v>59</v>
      </c>
      <c r="K632" s="16" t="s">
        <v>1268</v>
      </c>
      <c r="L632" s="16" t="s">
        <v>1102</v>
      </c>
      <c r="M632" s="16"/>
      <c r="N632" s="16" t="s">
        <v>56</v>
      </c>
      <c r="O632" s="16" t="s">
        <v>132</v>
      </c>
      <c r="P632" s="16" t="s">
        <v>25</v>
      </c>
      <c r="Q632" s="16" t="s">
        <v>132</v>
      </c>
      <c r="R632" s="17">
        <v>8</v>
      </c>
      <c r="S632" s="18">
        <f>IF(J632&lt;25,1,1+(J632-25)/J632)</f>
        <v>1.576271186440678</v>
      </c>
      <c r="T632" s="16">
        <v>1</v>
      </c>
      <c r="U632" s="16">
        <f>O632*S632*T632</f>
        <v>12.610169491525424</v>
      </c>
      <c r="V632" s="16"/>
      <c r="W632" s="16"/>
      <c r="X632" s="18">
        <f>R632*S632</f>
        <v>12.610169491525424</v>
      </c>
      <c r="Y632" s="16"/>
      <c r="Z632" s="18">
        <f>U632+V632+W632+X632+Y632</f>
        <v>25.220338983050848</v>
      </c>
    </row>
    <row r="633" spans="1:27" s="3" customFormat="1" outlineLevel="1">
      <c r="A633" s="16"/>
      <c r="B633" s="16"/>
      <c r="C633" s="16"/>
      <c r="D633" s="16"/>
      <c r="E633" s="16"/>
      <c r="F633" s="16"/>
      <c r="G633" s="42" t="s">
        <v>2393</v>
      </c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7"/>
      <c r="S633" s="18"/>
      <c r="T633" s="16"/>
      <c r="U633" s="16"/>
      <c r="V633" s="16"/>
      <c r="W633" s="16"/>
      <c r="X633" s="18"/>
      <c r="Y633" s="16"/>
      <c r="Z633" s="18">
        <f>SUBTOTAL(9,Z625:Z632)</f>
        <v>616.93706370999598</v>
      </c>
    </row>
    <row r="634" spans="1:27" s="3" customFormat="1" outlineLevel="2">
      <c r="A634" s="16" t="s">
        <v>42</v>
      </c>
      <c r="B634" s="16" t="s">
        <v>1122</v>
      </c>
      <c r="C634" s="16" t="s">
        <v>1123</v>
      </c>
      <c r="D634" s="16" t="s">
        <v>1994</v>
      </c>
      <c r="E634" s="16" t="s">
        <v>1995</v>
      </c>
      <c r="F634" s="16" t="s">
        <v>45</v>
      </c>
      <c r="G634" s="16" t="s">
        <v>1124</v>
      </c>
      <c r="H634" s="16" t="s">
        <v>35</v>
      </c>
      <c r="I634" s="16" t="s">
        <v>102</v>
      </c>
      <c r="J634" s="16">
        <v>34</v>
      </c>
      <c r="K634" s="16" t="s">
        <v>1093</v>
      </c>
      <c r="L634" s="16" t="s">
        <v>415</v>
      </c>
      <c r="M634" s="16" t="s">
        <v>912</v>
      </c>
      <c r="N634" s="16" t="s">
        <v>61</v>
      </c>
      <c r="O634" s="16" t="s">
        <v>61</v>
      </c>
      <c r="P634" s="16" t="s">
        <v>25</v>
      </c>
      <c r="Q634" s="16" t="s">
        <v>25</v>
      </c>
      <c r="R634" s="17">
        <v>0</v>
      </c>
      <c r="S634" s="18">
        <f>IF(J634&lt;25,1,1+(J634-25)/J634)</f>
        <v>1.2647058823529411</v>
      </c>
      <c r="T634" s="16">
        <v>1</v>
      </c>
      <c r="U634" s="16">
        <f>O634*S634*T634</f>
        <v>40.470588235294116</v>
      </c>
      <c r="V634" s="16"/>
      <c r="W634" s="16"/>
      <c r="X634" s="18"/>
      <c r="Y634" s="16"/>
      <c r="Z634" s="18">
        <f>U634+V634+W634+X634+Y634</f>
        <v>40.470588235294116</v>
      </c>
    </row>
    <row r="635" spans="1:27" s="3" customFormat="1" outlineLevel="2">
      <c r="A635" s="16" t="s">
        <v>521</v>
      </c>
      <c r="B635" s="16" t="s">
        <v>897</v>
      </c>
      <c r="C635" s="16" t="s">
        <v>898</v>
      </c>
      <c r="D635" s="16" t="s">
        <v>1997</v>
      </c>
      <c r="E635" s="16" t="s">
        <v>1991</v>
      </c>
      <c r="F635" s="16" t="s">
        <v>1998</v>
      </c>
      <c r="G635" s="16" t="s">
        <v>1124</v>
      </c>
      <c r="H635" s="16" t="s">
        <v>35</v>
      </c>
      <c r="I635" s="16"/>
      <c r="J635" s="16">
        <v>6</v>
      </c>
      <c r="K635" s="16"/>
      <c r="L635" s="16"/>
      <c r="M635" s="16"/>
      <c r="N635" s="16"/>
      <c r="O635" s="16"/>
      <c r="P635" s="16"/>
      <c r="Q635" s="16"/>
      <c r="R635" s="17"/>
      <c r="S635" s="18"/>
      <c r="T635" s="16"/>
      <c r="U635" s="16"/>
      <c r="V635" s="16"/>
      <c r="W635" s="16"/>
      <c r="X635" s="18">
        <f>0.3*1*J635</f>
        <v>1.7999999999999998</v>
      </c>
      <c r="Y635" s="16"/>
      <c r="Z635" s="18">
        <f>U635+V635+W635+X635+Y635</f>
        <v>1.7999999999999998</v>
      </c>
    </row>
    <row r="636" spans="1:27" s="3" customFormat="1" outlineLevel="2">
      <c r="A636" s="21"/>
      <c r="B636" s="21"/>
      <c r="C636" s="21"/>
      <c r="D636" s="16" t="s">
        <v>1999</v>
      </c>
      <c r="E636" s="21"/>
      <c r="F636" s="21"/>
      <c r="G636" s="16" t="s">
        <v>1124</v>
      </c>
      <c r="H636" s="34" t="s">
        <v>1548</v>
      </c>
      <c r="I636" s="34"/>
      <c r="J636" s="34">
        <v>7</v>
      </c>
      <c r="K636" s="21"/>
      <c r="L636" s="21"/>
      <c r="M636" s="21"/>
      <c r="N636" s="21"/>
      <c r="O636" s="21"/>
      <c r="P636" s="21"/>
      <c r="Q636" s="21"/>
      <c r="R636" s="21"/>
      <c r="S636" s="35"/>
      <c r="T636" s="17"/>
      <c r="U636" s="16"/>
      <c r="V636" s="17">
        <f>J636*14</f>
        <v>98</v>
      </c>
      <c r="W636" s="17"/>
      <c r="X636" s="23"/>
      <c r="Y636" s="17"/>
      <c r="Z636" s="18">
        <f>U636+V636+W636+X636+Y636</f>
        <v>98</v>
      </c>
    </row>
    <row r="637" spans="1:27" s="3" customFormat="1" outlineLevel="2">
      <c r="A637" s="21"/>
      <c r="B637" s="21"/>
      <c r="C637" s="21"/>
      <c r="D637" s="16" t="s">
        <v>2000</v>
      </c>
      <c r="E637" s="21"/>
      <c r="F637" s="21"/>
      <c r="G637" s="16" t="s">
        <v>1124</v>
      </c>
      <c r="H637" s="21" t="s">
        <v>1548</v>
      </c>
      <c r="I637" s="21"/>
      <c r="J637" s="21">
        <v>9</v>
      </c>
      <c r="K637" s="21"/>
      <c r="L637" s="21"/>
      <c r="M637" s="21"/>
      <c r="N637" s="21"/>
      <c r="O637" s="21"/>
      <c r="P637" s="21"/>
      <c r="Q637" s="21"/>
      <c r="R637" s="21"/>
      <c r="S637" s="35"/>
      <c r="T637" s="17"/>
      <c r="U637" s="17"/>
      <c r="V637" s="17"/>
      <c r="W637" s="17"/>
      <c r="X637" s="23"/>
      <c r="Y637" s="17">
        <f>2*J637</f>
        <v>18</v>
      </c>
      <c r="Z637" s="18">
        <f>U637+V637+W637+X637+Y637</f>
        <v>18</v>
      </c>
      <c r="AA637" s="33"/>
    </row>
    <row r="638" spans="1:27" s="3" customFormat="1" outlineLevel="1">
      <c r="A638" s="21"/>
      <c r="B638" s="21"/>
      <c r="C638" s="21"/>
      <c r="D638" s="16"/>
      <c r="E638" s="21"/>
      <c r="F638" s="21"/>
      <c r="G638" s="42" t="s">
        <v>2394</v>
      </c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35"/>
      <c r="T638" s="17"/>
      <c r="U638" s="17"/>
      <c r="V638" s="17"/>
      <c r="W638" s="17"/>
      <c r="X638" s="23"/>
      <c r="Y638" s="17"/>
      <c r="Z638" s="18">
        <f>SUBTOTAL(9,Z634:Z637)</f>
        <v>158.2705882352941</v>
      </c>
      <c r="AA638" s="33"/>
    </row>
    <row r="639" spans="1:27" s="3" customFormat="1" outlineLevel="2">
      <c r="A639" s="16" t="s">
        <v>13</v>
      </c>
      <c r="B639" s="16" t="s">
        <v>757</v>
      </c>
      <c r="C639" s="16" t="s">
        <v>758</v>
      </c>
      <c r="D639" s="16" t="s">
        <v>2001</v>
      </c>
      <c r="E639" s="16" t="s">
        <v>1991</v>
      </c>
      <c r="F639" s="16" t="s">
        <v>16</v>
      </c>
      <c r="G639" s="16" t="s">
        <v>760</v>
      </c>
      <c r="H639" s="16" t="s">
        <v>761</v>
      </c>
      <c r="I639" s="16" t="s">
        <v>19</v>
      </c>
      <c r="J639" s="16">
        <v>64</v>
      </c>
      <c r="K639" s="16" t="s">
        <v>224</v>
      </c>
      <c r="L639" s="16" t="s">
        <v>762</v>
      </c>
      <c r="M639" s="16" t="s">
        <v>73</v>
      </c>
      <c r="N639" s="16" t="s">
        <v>22</v>
      </c>
      <c r="O639" s="16" t="s">
        <v>138</v>
      </c>
      <c r="P639" s="16" t="s">
        <v>21</v>
      </c>
      <c r="Q639" s="16" t="s">
        <v>25</v>
      </c>
      <c r="R639" s="17">
        <v>4</v>
      </c>
      <c r="S639" s="18">
        <f>IF(J639&lt;25,1,1+(J639-25)/J639)</f>
        <v>1.609375</v>
      </c>
      <c r="T639" s="16">
        <v>1.2</v>
      </c>
      <c r="U639" s="16">
        <f>O639*S639*T639</f>
        <v>84.974999999999994</v>
      </c>
      <c r="V639" s="16"/>
      <c r="W639" s="16"/>
      <c r="X639" s="18">
        <f>R639*S639</f>
        <v>6.4375</v>
      </c>
      <c r="Y639" s="16"/>
      <c r="Z639" s="18">
        <f>U639+V639+W639+X639+Y639</f>
        <v>91.412499999999994</v>
      </c>
      <c r="AA639" s="33"/>
    </row>
    <row r="640" spans="1:27" s="3" customFormat="1" outlineLevel="2">
      <c r="A640" s="16" t="s">
        <v>521</v>
      </c>
      <c r="B640" s="16" t="s">
        <v>1370</v>
      </c>
      <c r="C640" s="16" t="s">
        <v>1371</v>
      </c>
      <c r="D640" s="16" t="s">
        <v>1666</v>
      </c>
      <c r="E640" s="16" t="s">
        <v>1667</v>
      </c>
      <c r="F640" s="16" t="s">
        <v>45</v>
      </c>
      <c r="G640" s="16" t="s">
        <v>760</v>
      </c>
      <c r="H640" s="16" t="s">
        <v>761</v>
      </c>
      <c r="I640" s="16" t="s">
        <v>19</v>
      </c>
      <c r="J640" s="16">
        <v>78</v>
      </c>
      <c r="K640" s="16" t="s">
        <v>961</v>
      </c>
      <c r="L640" s="16" t="s">
        <v>614</v>
      </c>
      <c r="M640" s="16" t="s">
        <v>903</v>
      </c>
      <c r="N640" s="16" t="s">
        <v>61</v>
      </c>
      <c r="O640" s="16" t="s">
        <v>61</v>
      </c>
      <c r="P640" s="16" t="s">
        <v>25</v>
      </c>
      <c r="Q640" s="16" t="s">
        <v>25</v>
      </c>
      <c r="R640" s="17">
        <v>0</v>
      </c>
      <c r="S640" s="18">
        <f>IF(J640&lt;25,1,1+(J640-25)/J640)</f>
        <v>1.6794871794871795</v>
      </c>
      <c r="T640" s="16">
        <v>1</v>
      </c>
      <c r="U640" s="16">
        <f>O640*S640*T640</f>
        <v>53.743589743589745</v>
      </c>
      <c r="V640" s="16"/>
      <c r="W640" s="16"/>
      <c r="X640" s="18"/>
      <c r="Y640" s="16"/>
      <c r="Z640" s="18">
        <f>U640+V640+W640+X640+Y640</f>
        <v>53.743589743589745</v>
      </c>
    </row>
    <row r="641" spans="1:27" s="3" customFormat="1" outlineLevel="2">
      <c r="A641" s="16" t="s">
        <v>13</v>
      </c>
      <c r="B641" s="16" t="s">
        <v>858</v>
      </c>
      <c r="C641" s="16" t="s">
        <v>859</v>
      </c>
      <c r="D641" s="16" t="s">
        <v>1666</v>
      </c>
      <c r="E641" s="16" t="s">
        <v>1648</v>
      </c>
      <c r="F641" s="16" t="s">
        <v>45</v>
      </c>
      <c r="G641" s="16" t="s">
        <v>760</v>
      </c>
      <c r="H641" s="16" t="s">
        <v>761</v>
      </c>
      <c r="I641" s="16" t="s">
        <v>19</v>
      </c>
      <c r="J641" s="16">
        <v>58</v>
      </c>
      <c r="K641" s="16" t="s">
        <v>645</v>
      </c>
      <c r="L641" s="16" t="s">
        <v>77</v>
      </c>
      <c r="M641" s="16" t="s">
        <v>860</v>
      </c>
      <c r="N641" s="16" t="s">
        <v>61</v>
      </c>
      <c r="O641" s="16" t="s">
        <v>23</v>
      </c>
      <c r="P641" s="16" t="s">
        <v>21</v>
      </c>
      <c r="Q641" s="16" t="s">
        <v>25</v>
      </c>
      <c r="R641" s="17">
        <v>4</v>
      </c>
      <c r="S641" s="18">
        <f>IF(J641&lt;25,1,1+(J641-25)/J641)</f>
        <v>1.5689655172413794</v>
      </c>
      <c r="T641" s="16">
        <v>1</v>
      </c>
      <c r="U641" s="16">
        <f>O641*S641*T641</f>
        <v>43.931034482758626</v>
      </c>
      <c r="V641" s="16"/>
      <c r="W641" s="16"/>
      <c r="X641" s="18">
        <f>R641*S641</f>
        <v>6.2758620689655178</v>
      </c>
      <c r="Y641" s="16"/>
      <c r="Z641" s="18">
        <f>U641+V641+W641+X641+Y641</f>
        <v>50.206896551724142</v>
      </c>
    </row>
    <row r="642" spans="1:27" s="3" customFormat="1" outlineLevel="2">
      <c r="A642" s="16" t="s">
        <v>521</v>
      </c>
      <c r="B642" s="16" t="s">
        <v>897</v>
      </c>
      <c r="C642" s="16" t="s">
        <v>898</v>
      </c>
      <c r="D642" s="16" t="s">
        <v>1730</v>
      </c>
      <c r="E642" s="16" t="s">
        <v>1648</v>
      </c>
      <c r="F642" s="16" t="s">
        <v>1731</v>
      </c>
      <c r="G642" s="16" t="s">
        <v>760</v>
      </c>
      <c r="H642" s="16" t="s">
        <v>2002</v>
      </c>
      <c r="I642" s="16"/>
      <c r="J642" s="16">
        <v>6</v>
      </c>
      <c r="K642" s="16"/>
      <c r="L642" s="16"/>
      <c r="M642" s="16" t="s">
        <v>903</v>
      </c>
      <c r="N642" s="16" t="s">
        <v>25</v>
      </c>
      <c r="O642" s="16" t="s">
        <v>25</v>
      </c>
      <c r="P642" s="16" t="s">
        <v>25</v>
      </c>
      <c r="Q642" s="16" t="s">
        <v>25</v>
      </c>
      <c r="R642" s="16"/>
      <c r="S642" s="18"/>
      <c r="T642" s="16"/>
      <c r="U642" s="16"/>
      <c r="V642" s="16"/>
      <c r="W642" s="16"/>
      <c r="X642" s="18">
        <f>0.3*14*J642</f>
        <v>25.200000000000003</v>
      </c>
      <c r="Y642" s="16"/>
      <c r="Z642" s="18">
        <f>U642+V642+W642+X642+Y642</f>
        <v>25.200000000000003</v>
      </c>
      <c r="AA642" s="32"/>
    </row>
    <row r="643" spans="1:27" s="3" customFormat="1" outlineLevel="2">
      <c r="A643" s="21"/>
      <c r="B643" s="21"/>
      <c r="C643" s="21"/>
      <c r="D643" s="16" t="s">
        <v>1705</v>
      </c>
      <c r="E643" s="21"/>
      <c r="F643" s="21"/>
      <c r="G643" s="16" t="s">
        <v>760</v>
      </c>
      <c r="H643" s="34" t="s">
        <v>1579</v>
      </c>
      <c r="I643" s="34"/>
      <c r="J643" s="34">
        <v>4</v>
      </c>
      <c r="K643" s="21"/>
      <c r="L643" s="21"/>
      <c r="M643" s="21"/>
      <c r="N643" s="21"/>
      <c r="O643" s="21"/>
      <c r="P643" s="21"/>
      <c r="Q643" s="21"/>
      <c r="R643" s="21"/>
      <c r="S643" s="35"/>
      <c r="T643" s="17"/>
      <c r="U643" s="16"/>
      <c r="V643" s="17">
        <f>J643*14</f>
        <v>56</v>
      </c>
      <c r="W643" s="17"/>
      <c r="X643" s="23"/>
      <c r="Y643" s="17"/>
      <c r="Z643" s="18">
        <f>U643+V643+W643+X643+Y643</f>
        <v>56</v>
      </c>
    </row>
    <row r="644" spans="1:27" s="3" customFormat="1" outlineLevel="2">
      <c r="A644" s="21"/>
      <c r="B644" s="21"/>
      <c r="C644" s="21"/>
      <c r="D644" s="16" t="s">
        <v>1650</v>
      </c>
      <c r="E644" s="21"/>
      <c r="F644" s="21"/>
      <c r="G644" s="16" t="s">
        <v>760</v>
      </c>
      <c r="H644" s="21" t="s">
        <v>1579</v>
      </c>
      <c r="I644" s="21"/>
      <c r="J644" s="21">
        <v>10</v>
      </c>
      <c r="K644" s="21"/>
      <c r="L644" s="21"/>
      <c r="M644" s="21"/>
      <c r="N644" s="21"/>
      <c r="O644" s="21"/>
      <c r="P644" s="21"/>
      <c r="Q644" s="21"/>
      <c r="R644" s="21"/>
      <c r="S644" s="35"/>
      <c r="T644" s="17"/>
      <c r="U644" s="17"/>
      <c r="V644" s="17"/>
      <c r="W644" s="17"/>
      <c r="X644" s="23"/>
      <c r="Y644" s="17">
        <f>2*J644</f>
        <v>20</v>
      </c>
      <c r="Z644" s="18">
        <f>U644+V644+W644+X644+Y644</f>
        <v>20</v>
      </c>
      <c r="AA644" s="33"/>
    </row>
    <row r="645" spans="1:27" s="3" customFormat="1" outlineLevel="1">
      <c r="A645" s="21"/>
      <c r="B645" s="21"/>
      <c r="C645" s="21"/>
      <c r="D645" s="16"/>
      <c r="E645" s="21"/>
      <c r="F645" s="21"/>
      <c r="G645" s="42" t="s">
        <v>2395</v>
      </c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35"/>
      <c r="T645" s="17"/>
      <c r="U645" s="17"/>
      <c r="V645" s="17"/>
      <c r="W645" s="17"/>
      <c r="X645" s="23"/>
      <c r="Y645" s="17"/>
      <c r="Z645" s="18">
        <f>SUBTOTAL(9,Z639:Z644)</f>
        <v>296.56298629531386</v>
      </c>
      <c r="AA645" s="33"/>
    </row>
    <row r="646" spans="1:27" s="3" customFormat="1" outlineLevel="2">
      <c r="A646" s="16" t="s">
        <v>521</v>
      </c>
      <c r="B646" s="16" t="s">
        <v>253</v>
      </c>
      <c r="C646" s="16" t="s">
        <v>977</v>
      </c>
      <c r="D646" s="16" t="s">
        <v>1651</v>
      </c>
      <c r="E646" s="16" t="s">
        <v>1652</v>
      </c>
      <c r="F646" s="16" t="s">
        <v>45</v>
      </c>
      <c r="G646" s="16" t="s">
        <v>885</v>
      </c>
      <c r="H646" s="16" t="s">
        <v>886</v>
      </c>
      <c r="I646" s="16" t="s">
        <v>102</v>
      </c>
      <c r="J646" s="16">
        <v>80</v>
      </c>
      <c r="K646" s="16" t="s">
        <v>947</v>
      </c>
      <c r="L646" s="16" t="s">
        <v>188</v>
      </c>
      <c r="M646" s="16" t="s">
        <v>907</v>
      </c>
      <c r="N646" s="16" t="s">
        <v>61</v>
      </c>
      <c r="O646" s="16" t="s">
        <v>61</v>
      </c>
      <c r="P646" s="16" t="s">
        <v>25</v>
      </c>
      <c r="Q646" s="16" t="s">
        <v>25</v>
      </c>
      <c r="R646" s="17">
        <v>0</v>
      </c>
      <c r="S646" s="18">
        <f>IF(J646&lt;25,1,1+(J646-25)/J646)</f>
        <v>1.6875</v>
      </c>
      <c r="T646" s="16">
        <v>1</v>
      </c>
      <c r="U646" s="16">
        <f>O646*S646*T646</f>
        <v>54</v>
      </c>
      <c r="V646" s="16"/>
      <c r="W646" s="16"/>
      <c r="X646" s="18"/>
      <c r="Y646" s="16"/>
      <c r="Z646" s="18">
        <f>U646+V646+W646+X646+Y646</f>
        <v>54</v>
      </c>
    </row>
    <row r="647" spans="1:27" s="3" customFormat="1" outlineLevel="2">
      <c r="A647" s="16" t="s">
        <v>521</v>
      </c>
      <c r="B647" s="16" t="s">
        <v>981</v>
      </c>
      <c r="C647" s="16" t="s">
        <v>982</v>
      </c>
      <c r="D647" s="16" t="s">
        <v>2003</v>
      </c>
      <c r="E647" s="16" t="s">
        <v>2004</v>
      </c>
      <c r="F647" s="16" t="s">
        <v>51</v>
      </c>
      <c r="G647" s="16" t="s">
        <v>885</v>
      </c>
      <c r="H647" s="16" t="s">
        <v>886</v>
      </c>
      <c r="I647" s="16" t="s">
        <v>102</v>
      </c>
      <c r="J647" s="16">
        <v>80</v>
      </c>
      <c r="K647" s="16"/>
      <c r="L647" s="16"/>
      <c r="M647" s="16" t="s">
        <v>907</v>
      </c>
      <c r="N647" s="16" t="s">
        <v>56</v>
      </c>
      <c r="O647" s="16" t="s">
        <v>25</v>
      </c>
      <c r="P647" s="16" t="s">
        <v>56</v>
      </c>
      <c r="Q647" s="16" t="s">
        <v>25</v>
      </c>
      <c r="R647" s="17">
        <f>P647+Q647</f>
        <v>16</v>
      </c>
      <c r="S647" s="18">
        <f>IF(J647/2&lt;25,1,1+(J647/2-25)/J647/2)</f>
        <v>1.09375</v>
      </c>
      <c r="T647" s="16"/>
      <c r="U647" s="16"/>
      <c r="V647" s="16"/>
      <c r="W647" s="16"/>
      <c r="X647" s="18">
        <f>R647*S647*2</f>
        <v>35</v>
      </c>
      <c r="Y647" s="16"/>
      <c r="Z647" s="18">
        <f>U647+V647+W647+X647+Y647</f>
        <v>35</v>
      </c>
      <c r="AA647" s="2"/>
    </row>
    <row r="648" spans="1:27" s="3" customFormat="1" outlineLevel="2">
      <c r="A648" s="16" t="s">
        <v>13</v>
      </c>
      <c r="B648" s="16" t="s">
        <v>883</v>
      </c>
      <c r="C648" s="16" t="s">
        <v>884</v>
      </c>
      <c r="D648" s="16" t="s">
        <v>2005</v>
      </c>
      <c r="E648" s="16" t="s">
        <v>2006</v>
      </c>
      <c r="F648" s="16" t="s">
        <v>45</v>
      </c>
      <c r="G648" s="16" t="s">
        <v>885</v>
      </c>
      <c r="H648" s="16" t="s">
        <v>886</v>
      </c>
      <c r="I648" s="16" t="s">
        <v>102</v>
      </c>
      <c r="J648" s="16">
        <v>6</v>
      </c>
      <c r="K648" s="16" t="s">
        <v>130</v>
      </c>
      <c r="L648" s="16" t="s">
        <v>242</v>
      </c>
      <c r="M648" s="16" t="s">
        <v>68</v>
      </c>
      <c r="N648" s="16" t="s">
        <v>61</v>
      </c>
      <c r="O648" s="16" t="s">
        <v>23</v>
      </c>
      <c r="P648" s="16" t="s">
        <v>21</v>
      </c>
      <c r="Q648" s="16" t="s">
        <v>25</v>
      </c>
      <c r="R648" s="17">
        <v>4</v>
      </c>
      <c r="S648" s="18">
        <f>IF(J648&lt;25,1,1+(J648-25)/J648)</f>
        <v>1</v>
      </c>
      <c r="T648" s="16">
        <v>1</v>
      </c>
      <c r="U648" s="16">
        <f>O648*S648*T648</f>
        <v>28</v>
      </c>
      <c r="V648" s="16"/>
      <c r="W648" s="16"/>
      <c r="X648" s="18">
        <f>R648*S648</f>
        <v>4</v>
      </c>
      <c r="Y648" s="16"/>
      <c r="Z648" s="18">
        <f>U648+V648+W648+X648+Y648</f>
        <v>32</v>
      </c>
    </row>
    <row r="649" spans="1:27" s="3" customFormat="1" outlineLevel="2">
      <c r="A649" s="21"/>
      <c r="B649" s="21"/>
      <c r="C649" s="21"/>
      <c r="D649" s="16" t="s">
        <v>2007</v>
      </c>
      <c r="E649" s="21"/>
      <c r="F649" s="21"/>
      <c r="G649" s="16" t="s">
        <v>885</v>
      </c>
      <c r="H649" s="34" t="s">
        <v>1580</v>
      </c>
      <c r="I649" s="34"/>
      <c r="J649" s="34">
        <v>6</v>
      </c>
      <c r="K649" s="21"/>
      <c r="L649" s="21"/>
      <c r="M649" s="21"/>
      <c r="N649" s="21"/>
      <c r="O649" s="21"/>
      <c r="P649" s="21"/>
      <c r="Q649" s="21"/>
      <c r="R649" s="21"/>
      <c r="S649" s="35"/>
      <c r="T649" s="17"/>
      <c r="U649" s="16"/>
      <c r="V649" s="17">
        <f>J649*14</f>
        <v>84</v>
      </c>
      <c r="W649" s="17"/>
      <c r="X649" s="23"/>
      <c r="Y649" s="17"/>
      <c r="Z649" s="18">
        <f>U649+V649+W649+X649+Y649</f>
        <v>84</v>
      </c>
    </row>
    <row r="650" spans="1:27" s="3" customFormat="1" outlineLevel="2">
      <c r="A650" s="21"/>
      <c r="B650" s="21"/>
      <c r="C650" s="21"/>
      <c r="D650" s="16" t="s">
        <v>2008</v>
      </c>
      <c r="E650" s="21"/>
      <c r="F650" s="21"/>
      <c r="G650" s="16" t="s">
        <v>885</v>
      </c>
      <c r="H650" s="21" t="s">
        <v>1580</v>
      </c>
      <c r="I650" s="21"/>
      <c r="J650" s="21">
        <v>10</v>
      </c>
      <c r="K650" s="21"/>
      <c r="L650" s="21"/>
      <c r="M650" s="21"/>
      <c r="N650" s="21"/>
      <c r="O650" s="21"/>
      <c r="P650" s="21"/>
      <c r="Q650" s="21"/>
      <c r="R650" s="21"/>
      <c r="S650" s="35"/>
      <c r="T650" s="17"/>
      <c r="U650" s="17"/>
      <c r="V650" s="17"/>
      <c r="W650" s="17"/>
      <c r="X650" s="23"/>
      <c r="Y650" s="17">
        <f>2*J650</f>
        <v>20</v>
      </c>
      <c r="Z650" s="18">
        <f>U650+V650+W650+X650+Y650</f>
        <v>20</v>
      </c>
      <c r="AA650" s="33"/>
    </row>
    <row r="651" spans="1:27" s="3" customFormat="1" outlineLevel="2">
      <c r="A651" s="21"/>
      <c r="B651" s="21"/>
      <c r="C651" s="21"/>
      <c r="D651" s="16" t="s">
        <v>2007</v>
      </c>
      <c r="E651" s="21"/>
      <c r="F651" s="21"/>
      <c r="G651" s="16" t="s">
        <v>885</v>
      </c>
      <c r="H651" s="34" t="s">
        <v>1637</v>
      </c>
      <c r="I651" s="34"/>
      <c r="J651" s="34">
        <v>2</v>
      </c>
      <c r="K651" s="21"/>
      <c r="L651" s="21"/>
      <c r="M651" s="21"/>
      <c r="N651" s="21"/>
      <c r="O651" s="21"/>
      <c r="P651" s="21"/>
      <c r="Q651" s="21"/>
      <c r="R651" s="21"/>
      <c r="S651" s="35"/>
      <c r="T651" s="17"/>
      <c r="U651" s="16"/>
      <c r="V651" s="17">
        <f>J651*14</f>
        <v>28</v>
      </c>
      <c r="W651" s="17"/>
      <c r="X651" s="23"/>
      <c r="Y651" s="17"/>
      <c r="Z651" s="18">
        <f>U651+V651+W651+X651+Y651</f>
        <v>28</v>
      </c>
    </row>
    <row r="652" spans="1:27" s="3" customFormat="1" outlineLevel="1">
      <c r="A652" s="21"/>
      <c r="B652" s="21"/>
      <c r="C652" s="21"/>
      <c r="D652" s="16"/>
      <c r="E652" s="21"/>
      <c r="F652" s="21"/>
      <c r="G652" s="42" t="s">
        <v>2396</v>
      </c>
      <c r="H652" s="34"/>
      <c r="I652" s="34"/>
      <c r="J652" s="34"/>
      <c r="K652" s="21"/>
      <c r="L652" s="21"/>
      <c r="M652" s="21"/>
      <c r="N652" s="21"/>
      <c r="O652" s="21"/>
      <c r="P652" s="21"/>
      <c r="Q652" s="21"/>
      <c r="R652" s="21"/>
      <c r="S652" s="35"/>
      <c r="T652" s="17"/>
      <c r="U652" s="16"/>
      <c r="V652" s="17"/>
      <c r="W652" s="17"/>
      <c r="X652" s="23"/>
      <c r="Y652" s="17"/>
      <c r="Z652" s="18">
        <f>SUBTOTAL(9,Z646:Z651)</f>
        <v>253</v>
      </c>
    </row>
    <row r="653" spans="1:27" s="3" customFormat="1" outlineLevel="2">
      <c r="A653" s="16" t="s">
        <v>13</v>
      </c>
      <c r="B653" s="16" t="s">
        <v>14</v>
      </c>
      <c r="C653" s="16" t="s">
        <v>15</v>
      </c>
      <c r="D653" s="16" t="s">
        <v>2005</v>
      </c>
      <c r="E653" s="16" t="s">
        <v>2006</v>
      </c>
      <c r="F653" s="16" t="s">
        <v>16</v>
      </c>
      <c r="G653" s="16" t="s">
        <v>26</v>
      </c>
      <c r="H653" s="16" t="s">
        <v>27</v>
      </c>
      <c r="I653" s="16" t="s">
        <v>19</v>
      </c>
      <c r="J653" s="16">
        <v>87</v>
      </c>
      <c r="K653" s="16" t="s">
        <v>28</v>
      </c>
      <c r="L653" s="16" t="s">
        <v>29</v>
      </c>
      <c r="M653" s="16" t="s">
        <v>20</v>
      </c>
      <c r="N653" s="16" t="s">
        <v>22</v>
      </c>
      <c r="O653" s="16" t="s">
        <v>23</v>
      </c>
      <c r="P653" s="16" t="s">
        <v>24</v>
      </c>
      <c r="Q653" s="16" t="s">
        <v>25</v>
      </c>
      <c r="R653" s="17">
        <v>20</v>
      </c>
      <c r="S653" s="18">
        <f>IF(J653&lt;25,1,1+(J653-25)/J653)</f>
        <v>1.7126436781609196</v>
      </c>
      <c r="T653" s="16">
        <v>1</v>
      </c>
      <c r="U653" s="16">
        <f>O653*S653*T653</f>
        <v>47.954022988505749</v>
      </c>
      <c r="V653" s="16"/>
      <c r="W653" s="16"/>
      <c r="X653" s="18">
        <f>R653*S653</f>
        <v>34.252873563218394</v>
      </c>
      <c r="Y653" s="16"/>
      <c r="Z653" s="18">
        <f>U653+V653+W653+X653+Y653</f>
        <v>82.206896551724142</v>
      </c>
    </row>
    <row r="654" spans="1:27" s="3" customFormat="1" outlineLevel="2">
      <c r="A654" s="16" t="s">
        <v>13</v>
      </c>
      <c r="B654" s="16" t="s">
        <v>128</v>
      </c>
      <c r="C654" s="16" t="s">
        <v>129</v>
      </c>
      <c r="D654" s="16" t="s">
        <v>2009</v>
      </c>
      <c r="E654" s="16" t="s">
        <v>2010</v>
      </c>
      <c r="F654" s="16" t="s">
        <v>45</v>
      </c>
      <c r="G654" s="16" t="s">
        <v>26</v>
      </c>
      <c r="H654" s="16" t="s">
        <v>27</v>
      </c>
      <c r="I654" s="16" t="s">
        <v>19</v>
      </c>
      <c r="J654" s="16">
        <v>49</v>
      </c>
      <c r="K654" s="16" t="s">
        <v>130</v>
      </c>
      <c r="L654" s="16" t="s">
        <v>131</v>
      </c>
      <c r="M654" s="16" t="s">
        <v>20</v>
      </c>
      <c r="N654" s="16" t="s">
        <v>61</v>
      </c>
      <c r="O654" s="16" t="s">
        <v>41</v>
      </c>
      <c r="P654" s="16" t="s">
        <v>25</v>
      </c>
      <c r="Q654" s="16" t="s">
        <v>132</v>
      </c>
      <c r="R654" s="17">
        <v>8</v>
      </c>
      <c r="S654" s="18">
        <f>IF(J654&lt;25,1,1+(J654-25)/J654)</f>
        <v>1.489795918367347</v>
      </c>
      <c r="T654" s="16">
        <v>1</v>
      </c>
      <c r="U654" s="16">
        <f>O654*S654*T654</f>
        <v>35.755102040816325</v>
      </c>
      <c r="V654" s="16"/>
      <c r="W654" s="16"/>
      <c r="X654" s="18">
        <f>R654*S654</f>
        <v>11.918367346938776</v>
      </c>
      <c r="Y654" s="16"/>
      <c r="Z654" s="18">
        <f>U654+V654+W654+X654+Y654</f>
        <v>47.673469387755105</v>
      </c>
    </row>
    <row r="655" spans="1:27" s="3" customFormat="1" outlineLevel="2">
      <c r="A655" s="16" t="s">
        <v>13</v>
      </c>
      <c r="B655" s="16" t="s">
        <v>660</v>
      </c>
      <c r="C655" s="16" t="s">
        <v>661</v>
      </c>
      <c r="D655" s="16" t="s">
        <v>2011</v>
      </c>
      <c r="E655" s="16" t="s">
        <v>2010</v>
      </c>
      <c r="F655" s="16" t="s">
        <v>45</v>
      </c>
      <c r="G655" s="16" t="s">
        <v>26</v>
      </c>
      <c r="H655" s="16" t="s">
        <v>27</v>
      </c>
      <c r="I655" s="16" t="s">
        <v>19</v>
      </c>
      <c r="J655" s="16">
        <v>14</v>
      </c>
      <c r="K655" s="16" t="s">
        <v>344</v>
      </c>
      <c r="L655" s="16" t="s">
        <v>95</v>
      </c>
      <c r="M655" s="16" t="s">
        <v>20</v>
      </c>
      <c r="N655" s="16" t="s">
        <v>61</v>
      </c>
      <c r="O655" s="16" t="s">
        <v>41</v>
      </c>
      <c r="P655" s="16" t="s">
        <v>25</v>
      </c>
      <c r="Q655" s="16" t="s">
        <v>132</v>
      </c>
      <c r="R655" s="17">
        <v>8</v>
      </c>
      <c r="S655" s="18">
        <f>IF(J655&lt;25,1,1+(J655-25)/J655)</f>
        <v>1</v>
      </c>
      <c r="T655" s="16">
        <v>1</v>
      </c>
      <c r="U655" s="16">
        <f>O655*S655*T655</f>
        <v>24</v>
      </c>
      <c r="V655" s="16"/>
      <c r="W655" s="16"/>
      <c r="X655" s="18">
        <f>R655*S655</f>
        <v>8</v>
      </c>
      <c r="Y655" s="16"/>
      <c r="Z655" s="18">
        <f>U655+V655+W655+X655+Y655</f>
        <v>32</v>
      </c>
    </row>
    <row r="656" spans="1:27" s="3" customFormat="1" outlineLevel="2">
      <c r="A656" s="16" t="s">
        <v>42</v>
      </c>
      <c r="B656" s="16" t="s">
        <v>662</v>
      </c>
      <c r="C656" s="16" t="s">
        <v>663</v>
      </c>
      <c r="D656" s="16" t="s">
        <v>2011</v>
      </c>
      <c r="E656" s="16" t="s">
        <v>2010</v>
      </c>
      <c r="F656" s="16" t="s">
        <v>33</v>
      </c>
      <c r="G656" s="16" t="s">
        <v>26</v>
      </c>
      <c r="H656" s="16" t="s">
        <v>27</v>
      </c>
      <c r="I656" s="16" t="s">
        <v>19</v>
      </c>
      <c r="J656" s="16">
        <v>80</v>
      </c>
      <c r="K656" s="16" t="s">
        <v>36</v>
      </c>
      <c r="L656" s="16" t="s">
        <v>667</v>
      </c>
      <c r="M656" s="16" t="s">
        <v>668</v>
      </c>
      <c r="N656" s="16" t="s">
        <v>39</v>
      </c>
      <c r="O656" s="16" t="s">
        <v>664</v>
      </c>
      <c r="P656" s="16" t="s">
        <v>25</v>
      </c>
      <c r="Q656" s="16" t="s">
        <v>69</v>
      </c>
      <c r="R656" s="17">
        <v>12</v>
      </c>
      <c r="S656" s="18">
        <f>IF(J656&lt;25,1,1+(J656-25)/J656)</f>
        <v>1.6875</v>
      </c>
      <c r="T656" s="16">
        <v>1</v>
      </c>
      <c r="U656" s="16">
        <f>O656*S656*T656</f>
        <v>87.75</v>
      </c>
      <c r="V656" s="16"/>
      <c r="W656" s="16"/>
      <c r="X656" s="18">
        <f>R656*S656</f>
        <v>20.25</v>
      </c>
      <c r="Y656" s="16"/>
      <c r="Z656" s="18">
        <f>U656+V656+W656+X656+Y656</f>
        <v>108</v>
      </c>
    </row>
    <row r="657" spans="1:27" s="3" customFormat="1" outlineLevel="2">
      <c r="A657" s="16" t="s">
        <v>42</v>
      </c>
      <c r="B657" s="16" t="s">
        <v>670</v>
      </c>
      <c r="C657" s="16" t="s">
        <v>671</v>
      </c>
      <c r="D657" s="16" t="s">
        <v>2012</v>
      </c>
      <c r="E657" s="16" t="s">
        <v>2010</v>
      </c>
      <c r="F657" s="16" t="s">
        <v>51</v>
      </c>
      <c r="G657" s="16" t="s">
        <v>26</v>
      </c>
      <c r="H657" s="16" t="s">
        <v>27</v>
      </c>
      <c r="I657" s="16" t="s">
        <v>19</v>
      </c>
      <c r="J657" s="16">
        <v>85</v>
      </c>
      <c r="K657" s="16"/>
      <c r="L657" s="16"/>
      <c r="M657" s="16" t="s">
        <v>331</v>
      </c>
      <c r="N657" s="16" t="s">
        <v>56</v>
      </c>
      <c r="O657" s="16" t="s">
        <v>562</v>
      </c>
      <c r="P657" s="16" t="s">
        <v>145</v>
      </c>
      <c r="Q657" s="16" t="s">
        <v>25</v>
      </c>
      <c r="R657" s="17">
        <f>P657+Q657</f>
        <v>14</v>
      </c>
      <c r="S657" s="18">
        <f>IF(J657&lt;25,1,1+(J657-25)/J657)</f>
        <v>1.7058823529411766</v>
      </c>
      <c r="T657" s="16"/>
      <c r="U657" s="16"/>
      <c r="V657" s="16"/>
      <c r="W657" s="16"/>
      <c r="X657" s="18">
        <f>R657*S657</f>
        <v>23.882352941176471</v>
      </c>
      <c r="Y657" s="16"/>
      <c r="Z657" s="18">
        <f>U657+V657+W657+X657+Y657</f>
        <v>23.882352941176471</v>
      </c>
      <c r="AA657" s="2"/>
    </row>
    <row r="658" spans="1:27" s="3" customFormat="1" outlineLevel="2">
      <c r="A658" s="16" t="s">
        <v>13</v>
      </c>
      <c r="B658" s="16" t="s">
        <v>1279</v>
      </c>
      <c r="C658" s="16" t="s">
        <v>1280</v>
      </c>
      <c r="D658" s="16" t="s">
        <v>2009</v>
      </c>
      <c r="E658" s="16" t="s">
        <v>2013</v>
      </c>
      <c r="F658" s="16" t="s">
        <v>16</v>
      </c>
      <c r="G658" s="16" t="s">
        <v>26</v>
      </c>
      <c r="H658" s="16" t="s">
        <v>27</v>
      </c>
      <c r="I658" s="16" t="s">
        <v>19</v>
      </c>
      <c r="J658" s="16">
        <v>91</v>
      </c>
      <c r="K658" s="16" t="s">
        <v>966</v>
      </c>
      <c r="L658" s="16" t="s">
        <v>188</v>
      </c>
      <c r="M658" s="16" t="s">
        <v>1034</v>
      </c>
      <c r="N658" s="16" t="s">
        <v>22</v>
      </c>
      <c r="O658" s="16" t="s">
        <v>1283</v>
      </c>
      <c r="P658" s="16" t="s">
        <v>25</v>
      </c>
      <c r="Q658" s="16" t="s">
        <v>69</v>
      </c>
      <c r="R658" s="17">
        <v>12</v>
      </c>
      <c r="S658" s="18">
        <f>IF(J658&lt;25,1,1+(J658-25)/J658)</f>
        <v>1.7252747252747254</v>
      </c>
      <c r="T658" s="16">
        <v>1</v>
      </c>
      <c r="U658" s="16">
        <f>O658*S658*T658</f>
        <v>62.109890109890117</v>
      </c>
      <c r="V658" s="16"/>
      <c r="W658" s="16"/>
      <c r="X658" s="18">
        <f>R658*S658</f>
        <v>20.703296703296704</v>
      </c>
      <c r="Y658" s="16"/>
      <c r="Z658" s="18">
        <f>U658+V658+W658+X658+Y658</f>
        <v>82.813186813186817</v>
      </c>
    </row>
    <row r="659" spans="1:27" s="3" customFormat="1" outlineLevel="2">
      <c r="A659" s="16" t="s">
        <v>13</v>
      </c>
      <c r="B659" s="16" t="s">
        <v>1279</v>
      </c>
      <c r="C659" s="16" t="s">
        <v>1280</v>
      </c>
      <c r="D659" s="16" t="s">
        <v>2009</v>
      </c>
      <c r="E659" s="16" t="s">
        <v>2013</v>
      </c>
      <c r="F659" s="16" t="s">
        <v>16</v>
      </c>
      <c r="G659" s="16" t="s">
        <v>26</v>
      </c>
      <c r="H659" s="16" t="s">
        <v>27</v>
      </c>
      <c r="I659" s="16" t="s">
        <v>19</v>
      </c>
      <c r="J659" s="16">
        <v>96</v>
      </c>
      <c r="K659" s="16" t="s">
        <v>972</v>
      </c>
      <c r="L659" s="16" t="s">
        <v>308</v>
      </c>
      <c r="M659" s="16" t="s">
        <v>1034</v>
      </c>
      <c r="N659" s="16" t="s">
        <v>22</v>
      </c>
      <c r="O659" s="16" t="s">
        <v>1283</v>
      </c>
      <c r="P659" s="16" t="s">
        <v>25</v>
      </c>
      <c r="Q659" s="16" t="s">
        <v>69</v>
      </c>
      <c r="R659" s="17">
        <v>12</v>
      </c>
      <c r="S659" s="18">
        <f>IF(J659&lt;25,1,1+(J659-25)/J659)</f>
        <v>1.7395833333333335</v>
      </c>
      <c r="T659" s="16">
        <v>1</v>
      </c>
      <c r="U659" s="16">
        <f>O659*S659*T659</f>
        <v>62.625000000000007</v>
      </c>
      <c r="V659" s="16"/>
      <c r="W659" s="16"/>
      <c r="X659" s="18">
        <f>R659*S659</f>
        <v>20.875</v>
      </c>
      <c r="Y659" s="16"/>
      <c r="Z659" s="18">
        <f>U659+V659+W659+X659+Y659</f>
        <v>83.5</v>
      </c>
    </row>
    <row r="660" spans="1:27" s="3" customFormat="1" outlineLevel="2">
      <c r="A660" s="16" t="s">
        <v>42</v>
      </c>
      <c r="B660" s="16" t="s">
        <v>742</v>
      </c>
      <c r="C660" s="16" t="s">
        <v>743</v>
      </c>
      <c r="D660" s="16" t="s">
        <v>2009</v>
      </c>
      <c r="E660" s="16" t="s">
        <v>2013</v>
      </c>
      <c r="F660" s="16" t="s">
        <v>16</v>
      </c>
      <c r="G660" s="16" t="s">
        <v>26</v>
      </c>
      <c r="H660" s="16" t="s">
        <v>27</v>
      </c>
      <c r="I660" s="16" t="s">
        <v>19</v>
      </c>
      <c r="J660" s="16">
        <v>45</v>
      </c>
      <c r="K660" s="16" t="s">
        <v>1014</v>
      </c>
      <c r="L660" s="16" t="s">
        <v>1296</v>
      </c>
      <c r="M660" s="16" t="s">
        <v>1297</v>
      </c>
      <c r="N660" s="16" t="s">
        <v>22</v>
      </c>
      <c r="O660" s="16" t="s">
        <v>61</v>
      </c>
      <c r="P660" s="16" t="s">
        <v>25</v>
      </c>
      <c r="Q660" s="16" t="s">
        <v>56</v>
      </c>
      <c r="R660" s="17">
        <v>16</v>
      </c>
      <c r="S660" s="18">
        <f>IF(J660&lt;25,1,1+(J660-25)/J660)</f>
        <v>1.4444444444444444</v>
      </c>
      <c r="T660" s="16">
        <v>1</v>
      </c>
      <c r="U660" s="16">
        <f>O660*S660*T660</f>
        <v>46.222222222222221</v>
      </c>
      <c r="V660" s="16"/>
      <c r="W660" s="16"/>
      <c r="X660" s="18">
        <f>R660*S660</f>
        <v>23.111111111111111</v>
      </c>
      <c r="Y660" s="16"/>
      <c r="Z660" s="18">
        <f>U660+V660+W660+X660+Y660</f>
        <v>69.333333333333329</v>
      </c>
    </row>
    <row r="661" spans="1:27" s="3" customFormat="1" outlineLevel="2">
      <c r="A661" s="16" t="s">
        <v>13</v>
      </c>
      <c r="B661" s="16" t="s">
        <v>854</v>
      </c>
      <c r="C661" s="16" t="s">
        <v>853</v>
      </c>
      <c r="D661" s="16" t="s">
        <v>2009</v>
      </c>
      <c r="E661" s="16" t="s">
        <v>2010</v>
      </c>
      <c r="F661" s="16" t="s">
        <v>45</v>
      </c>
      <c r="G661" s="16" t="s">
        <v>26</v>
      </c>
      <c r="H661" s="16" t="s">
        <v>27</v>
      </c>
      <c r="I661" s="16" t="s">
        <v>19</v>
      </c>
      <c r="J661" s="16">
        <v>16</v>
      </c>
      <c r="K661" s="16" t="s">
        <v>550</v>
      </c>
      <c r="L661" s="16" t="s">
        <v>855</v>
      </c>
      <c r="M661" s="16" t="s">
        <v>20</v>
      </c>
      <c r="N661" s="16" t="s">
        <v>61</v>
      </c>
      <c r="O661" s="16" t="s">
        <v>41</v>
      </c>
      <c r="P661" s="16" t="s">
        <v>25</v>
      </c>
      <c r="Q661" s="16" t="s">
        <v>132</v>
      </c>
      <c r="R661" s="17">
        <v>8</v>
      </c>
      <c r="S661" s="18">
        <f>IF(J661&lt;25,1,1+(J661-25)/J661)</f>
        <v>1</v>
      </c>
      <c r="T661" s="16">
        <v>1</v>
      </c>
      <c r="U661" s="16">
        <f>O661*S661*T661</f>
        <v>24</v>
      </c>
      <c r="V661" s="16"/>
      <c r="W661" s="16"/>
      <c r="X661" s="18">
        <f>R661*S661</f>
        <v>8</v>
      </c>
      <c r="Y661" s="16"/>
      <c r="Z661" s="18">
        <f>U661+V661+W661+X661+Y661</f>
        <v>32</v>
      </c>
    </row>
    <row r="662" spans="1:27" s="3" customFormat="1" outlineLevel="2">
      <c r="A662" s="16" t="s">
        <v>521</v>
      </c>
      <c r="B662" s="16" t="s">
        <v>897</v>
      </c>
      <c r="C662" s="16" t="s">
        <v>898</v>
      </c>
      <c r="D662" s="16" t="s">
        <v>2014</v>
      </c>
      <c r="E662" s="16" t="s">
        <v>2010</v>
      </c>
      <c r="F662" s="16" t="s">
        <v>2015</v>
      </c>
      <c r="G662" s="16" t="s">
        <v>26</v>
      </c>
      <c r="H662" s="16" t="s">
        <v>2016</v>
      </c>
      <c r="I662" s="16"/>
      <c r="J662" s="16">
        <v>5</v>
      </c>
      <c r="K662" s="16"/>
      <c r="L662" s="16"/>
      <c r="M662" s="16"/>
      <c r="N662" s="16"/>
      <c r="O662" s="16"/>
      <c r="P662" s="16"/>
      <c r="Q662" s="16"/>
      <c r="R662" s="17"/>
      <c r="S662" s="18"/>
      <c r="T662" s="16"/>
      <c r="U662" s="16"/>
      <c r="V662" s="16"/>
      <c r="W662" s="16"/>
      <c r="X662" s="18">
        <f>0.3*14*J662</f>
        <v>21</v>
      </c>
      <c r="Y662" s="16"/>
      <c r="Z662" s="18">
        <f>U662+V662+W662+X662+Y662</f>
        <v>21</v>
      </c>
    </row>
    <row r="663" spans="1:27" s="3" customFormat="1" outlineLevel="2">
      <c r="A663" s="21"/>
      <c r="B663" s="21"/>
      <c r="C663" s="21"/>
      <c r="D663" s="16" t="s">
        <v>2017</v>
      </c>
      <c r="E663" s="21"/>
      <c r="F663" s="21"/>
      <c r="G663" s="16" t="s">
        <v>26</v>
      </c>
      <c r="H663" s="34" t="s">
        <v>1581</v>
      </c>
      <c r="I663" s="34"/>
      <c r="J663" s="34">
        <v>5</v>
      </c>
      <c r="K663" s="21"/>
      <c r="L663" s="21"/>
      <c r="M663" s="21"/>
      <c r="N663" s="21"/>
      <c r="O663" s="21"/>
      <c r="P663" s="21"/>
      <c r="Q663" s="21"/>
      <c r="R663" s="21"/>
      <c r="S663" s="35"/>
      <c r="T663" s="17"/>
      <c r="U663" s="16"/>
      <c r="V663" s="17">
        <f>J663*14</f>
        <v>70</v>
      </c>
      <c r="W663" s="17"/>
      <c r="X663" s="23"/>
      <c r="Y663" s="17"/>
      <c r="Z663" s="18">
        <f>U663+V663+W663+X663+Y663</f>
        <v>70</v>
      </c>
    </row>
    <row r="664" spans="1:27" s="3" customFormat="1" outlineLevel="2">
      <c r="A664" s="21"/>
      <c r="B664" s="21"/>
      <c r="C664" s="21"/>
      <c r="D664" s="16" t="s">
        <v>2018</v>
      </c>
      <c r="E664" s="21"/>
      <c r="F664" s="21"/>
      <c r="G664" s="16" t="s">
        <v>26</v>
      </c>
      <c r="H664" s="21" t="s">
        <v>1581</v>
      </c>
      <c r="I664" s="21"/>
      <c r="J664" s="21">
        <v>10</v>
      </c>
      <c r="K664" s="21"/>
      <c r="L664" s="21"/>
      <c r="M664" s="21"/>
      <c r="N664" s="21"/>
      <c r="O664" s="21"/>
      <c r="P664" s="21"/>
      <c r="Q664" s="21"/>
      <c r="R664" s="21"/>
      <c r="S664" s="35"/>
      <c r="T664" s="17"/>
      <c r="U664" s="17"/>
      <c r="V664" s="17"/>
      <c r="W664" s="17"/>
      <c r="X664" s="23"/>
      <c r="Y664" s="17">
        <f>2*J664</f>
        <v>20</v>
      </c>
      <c r="Z664" s="18">
        <f>U664+V664+W664+X664+Y664</f>
        <v>20</v>
      </c>
      <c r="AA664" s="33"/>
    </row>
    <row r="665" spans="1:27" s="3" customFormat="1" outlineLevel="1">
      <c r="A665" s="21"/>
      <c r="B665" s="21"/>
      <c r="C665" s="21"/>
      <c r="D665" s="16"/>
      <c r="E665" s="21"/>
      <c r="F665" s="21"/>
      <c r="G665" s="42" t="s">
        <v>2397</v>
      </c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35"/>
      <c r="T665" s="17"/>
      <c r="U665" s="17"/>
      <c r="V665" s="17"/>
      <c r="W665" s="17"/>
      <c r="X665" s="23"/>
      <c r="Y665" s="17"/>
      <c r="Z665" s="18">
        <f>SUBTOTAL(9,Z653:Z664)</f>
        <v>672.40923902717589</v>
      </c>
      <c r="AA665" s="33"/>
    </row>
    <row r="666" spans="1:27" s="3" customFormat="1" outlineLevel="2">
      <c r="A666" s="16" t="s">
        <v>30</v>
      </c>
      <c r="B666" s="16" t="s">
        <v>610</v>
      </c>
      <c r="C666" s="16" t="s">
        <v>605</v>
      </c>
      <c r="D666" s="16" t="s">
        <v>2011</v>
      </c>
      <c r="E666" s="16" t="s">
        <v>2010</v>
      </c>
      <c r="F666" s="16" t="s">
        <v>99</v>
      </c>
      <c r="G666" s="16" t="s">
        <v>611</v>
      </c>
      <c r="H666" s="16" t="s">
        <v>612</v>
      </c>
      <c r="I666" s="16" t="s">
        <v>54</v>
      </c>
      <c r="J666" s="16">
        <v>93</v>
      </c>
      <c r="K666" s="16" t="s">
        <v>613</v>
      </c>
      <c r="L666" s="16" t="s">
        <v>614</v>
      </c>
      <c r="M666" s="16"/>
      <c r="N666" s="16" t="s">
        <v>56</v>
      </c>
      <c r="O666" s="16" t="s">
        <v>132</v>
      </c>
      <c r="P666" s="16" t="s">
        <v>25</v>
      </c>
      <c r="Q666" s="16" t="s">
        <v>132</v>
      </c>
      <c r="R666" s="17">
        <v>8</v>
      </c>
      <c r="S666" s="18">
        <f>IF(J666&lt;25,1,1+(J666-25)/J666)</f>
        <v>1.7311827956989247</v>
      </c>
      <c r="T666" s="16">
        <v>1</v>
      </c>
      <c r="U666" s="16">
        <f>O666*S666*T666</f>
        <v>13.849462365591398</v>
      </c>
      <c r="V666" s="16"/>
      <c r="W666" s="16"/>
      <c r="X666" s="18">
        <f>R666*S666</f>
        <v>13.849462365591398</v>
      </c>
      <c r="Y666" s="16"/>
      <c r="Z666" s="18">
        <f>U666+V666+W666+X666+Y666</f>
        <v>27.698924731182796</v>
      </c>
    </row>
    <row r="667" spans="1:27" s="3" customFormat="1" outlineLevel="2">
      <c r="A667" s="16" t="s">
        <v>13</v>
      </c>
      <c r="B667" s="16" t="s">
        <v>742</v>
      </c>
      <c r="C667" s="16" t="s">
        <v>743</v>
      </c>
      <c r="D667" s="16" t="s">
        <v>1659</v>
      </c>
      <c r="E667" s="16" t="s">
        <v>1661</v>
      </c>
      <c r="F667" s="16" t="s">
        <v>16</v>
      </c>
      <c r="G667" s="16" t="s">
        <v>611</v>
      </c>
      <c r="H667" s="16" t="s">
        <v>612</v>
      </c>
      <c r="I667" s="16" t="s">
        <v>54</v>
      </c>
      <c r="J667" s="16">
        <v>41</v>
      </c>
      <c r="K667" s="16" t="s">
        <v>224</v>
      </c>
      <c r="L667" s="16" t="s">
        <v>232</v>
      </c>
      <c r="M667" s="16" t="s">
        <v>109</v>
      </c>
      <c r="N667" s="16" t="s">
        <v>22</v>
      </c>
      <c r="O667" s="16" t="s">
        <v>61</v>
      </c>
      <c r="P667" s="16" t="s">
        <v>25</v>
      </c>
      <c r="Q667" s="16" t="s">
        <v>56</v>
      </c>
      <c r="R667" s="17">
        <v>16</v>
      </c>
      <c r="S667" s="18">
        <f>IF(J667&lt;25,1,1+(J667-25)/J667)</f>
        <v>1.3902439024390243</v>
      </c>
      <c r="T667" s="16">
        <v>1</v>
      </c>
      <c r="U667" s="16">
        <f>O667*S667*T667</f>
        <v>44.487804878048777</v>
      </c>
      <c r="V667" s="16"/>
      <c r="W667" s="16"/>
      <c r="X667" s="18">
        <f>R667*S667</f>
        <v>22.243902439024389</v>
      </c>
      <c r="Y667" s="16"/>
      <c r="Z667" s="18">
        <f>U667+V667+W667+X667+Y667</f>
        <v>66.731707317073159</v>
      </c>
    </row>
    <row r="668" spans="1:27" s="3" customFormat="1" outlineLevel="2">
      <c r="A668" s="21"/>
      <c r="B668" s="21"/>
      <c r="C668" s="21"/>
      <c r="D668" s="16" t="s">
        <v>1665</v>
      </c>
      <c r="E668" s="21"/>
      <c r="F668" s="21"/>
      <c r="G668" s="16" t="s">
        <v>611</v>
      </c>
      <c r="H668" s="21" t="s">
        <v>1478</v>
      </c>
      <c r="I668" s="21"/>
      <c r="J668" s="21">
        <v>3</v>
      </c>
      <c r="K668" s="21"/>
      <c r="L668" s="21"/>
      <c r="M668" s="21"/>
      <c r="N668" s="21"/>
      <c r="O668" s="21"/>
      <c r="P668" s="21"/>
      <c r="Q668" s="21"/>
      <c r="R668" s="21"/>
      <c r="S668" s="35"/>
      <c r="T668" s="17"/>
      <c r="U668" s="17"/>
      <c r="V668" s="17"/>
      <c r="W668" s="17"/>
      <c r="X668" s="23"/>
      <c r="Y668" s="17">
        <f>2*J668</f>
        <v>6</v>
      </c>
      <c r="Z668" s="18">
        <f>U668+V668+W668+X668+Y668</f>
        <v>6</v>
      </c>
      <c r="AA668" s="33"/>
    </row>
    <row r="669" spans="1:27" s="3" customFormat="1" outlineLevel="1">
      <c r="A669" s="21"/>
      <c r="B669" s="21"/>
      <c r="C669" s="21"/>
      <c r="D669" s="16"/>
      <c r="E669" s="21"/>
      <c r="F669" s="21"/>
      <c r="G669" s="42" t="s">
        <v>2398</v>
      </c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35"/>
      <c r="T669" s="17"/>
      <c r="U669" s="17"/>
      <c r="V669" s="17"/>
      <c r="W669" s="17"/>
      <c r="X669" s="23"/>
      <c r="Y669" s="17"/>
      <c r="Z669" s="18">
        <f>SUBTOTAL(9,Z666:Z668)</f>
        <v>100.43063204825596</v>
      </c>
      <c r="AA669" s="33"/>
    </row>
    <row r="670" spans="1:27" s="3" customFormat="1" outlineLevel="2">
      <c r="A670" s="16" t="s">
        <v>521</v>
      </c>
      <c r="B670" s="16" t="s">
        <v>956</v>
      </c>
      <c r="C670" s="16" t="s">
        <v>957</v>
      </c>
      <c r="D670" s="16" t="s">
        <v>1659</v>
      </c>
      <c r="E670" s="16" t="s">
        <v>1658</v>
      </c>
      <c r="F670" s="16" t="s">
        <v>16</v>
      </c>
      <c r="G670" s="16" t="s">
        <v>744</v>
      </c>
      <c r="H670" s="16" t="s">
        <v>745</v>
      </c>
      <c r="I670" s="16" t="s">
        <v>102</v>
      </c>
      <c r="J670" s="16">
        <v>47</v>
      </c>
      <c r="K670" s="16" t="s">
        <v>958</v>
      </c>
      <c r="L670" s="16" t="s">
        <v>545</v>
      </c>
      <c r="M670" s="16" t="s">
        <v>642</v>
      </c>
      <c r="N670" s="16" t="s">
        <v>22</v>
      </c>
      <c r="O670" s="16" t="s">
        <v>23</v>
      </c>
      <c r="P670" s="16" t="s">
        <v>24</v>
      </c>
      <c r="Q670" s="16" t="s">
        <v>25</v>
      </c>
      <c r="R670" s="17">
        <v>20</v>
      </c>
      <c r="S670" s="18">
        <f>IF(J670&lt;25,1,1+(J670-25)/J670)</f>
        <v>1.4680851063829787</v>
      </c>
      <c r="T670" s="16">
        <v>1</v>
      </c>
      <c r="U670" s="16">
        <f>O670*S670*T670</f>
        <v>41.106382978723403</v>
      </c>
      <c r="V670" s="16"/>
      <c r="W670" s="16"/>
      <c r="X670" s="18">
        <f>R670*S670</f>
        <v>29.361702127659576</v>
      </c>
      <c r="Y670" s="16"/>
      <c r="Z670" s="18">
        <f>U670+V670+W670+X670+Y670</f>
        <v>70.468085106382972</v>
      </c>
    </row>
    <row r="671" spans="1:27" s="3" customFormat="1" outlineLevel="2">
      <c r="A671" s="16" t="s">
        <v>13</v>
      </c>
      <c r="B671" s="16" t="s">
        <v>742</v>
      </c>
      <c r="C671" s="16" t="s">
        <v>743</v>
      </c>
      <c r="D671" s="16" t="s">
        <v>2019</v>
      </c>
      <c r="E671" s="16" t="s">
        <v>2020</v>
      </c>
      <c r="F671" s="16" t="s">
        <v>16</v>
      </c>
      <c r="G671" s="16" t="s">
        <v>744</v>
      </c>
      <c r="H671" s="16" t="s">
        <v>745</v>
      </c>
      <c r="I671" s="16" t="s">
        <v>102</v>
      </c>
      <c r="J671" s="16">
        <v>52</v>
      </c>
      <c r="K671" s="16" t="s">
        <v>224</v>
      </c>
      <c r="L671" s="16" t="s">
        <v>60</v>
      </c>
      <c r="M671" s="16" t="s">
        <v>20</v>
      </c>
      <c r="N671" s="16" t="s">
        <v>22</v>
      </c>
      <c r="O671" s="16" t="s">
        <v>61</v>
      </c>
      <c r="P671" s="16" t="s">
        <v>25</v>
      </c>
      <c r="Q671" s="16" t="s">
        <v>56</v>
      </c>
      <c r="R671" s="17">
        <v>16</v>
      </c>
      <c r="S671" s="18">
        <f>IF(J671&lt;25,1,1+(J671-25)/J671)</f>
        <v>1.5192307692307692</v>
      </c>
      <c r="T671" s="16">
        <v>1</v>
      </c>
      <c r="U671" s="16">
        <f>O671*S671*T671</f>
        <v>48.615384615384613</v>
      </c>
      <c r="V671" s="16"/>
      <c r="W671" s="16"/>
      <c r="X671" s="18">
        <f>R671*S671</f>
        <v>24.307692307692307</v>
      </c>
      <c r="Y671" s="16"/>
      <c r="Z671" s="18">
        <f>U671+V671+W671+X671+Y671</f>
        <v>72.92307692307692</v>
      </c>
    </row>
    <row r="672" spans="1:27" s="3" customFormat="1" outlineLevel="2">
      <c r="A672" s="16" t="s">
        <v>521</v>
      </c>
      <c r="B672" s="16" t="s">
        <v>897</v>
      </c>
      <c r="C672" s="16" t="s">
        <v>898</v>
      </c>
      <c r="D672" s="16" t="s">
        <v>2021</v>
      </c>
      <c r="E672" s="16" t="s">
        <v>2020</v>
      </c>
      <c r="F672" s="16" t="s">
        <v>2022</v>
      </c>
      <c r="G672" s="16" t="s">
        <v>744</v>
      </c>
      <c r="H672" s="16" t="s">
        <v>2023</v>
      </c>
      <c r="I672" s="16"/>
      <c r="J672" s="16">
        <v>5</v>
      </c>
      <c r="K672" s="16"/>
      <c r="L672" s="16"/>
      <c r="M672" s="16"/>
      <c r="N672" s="16"/>
      <c r="O672" s="16"/>
      <c r="P672" s="16"/>
      <c r="Q672" s="16"/>
      <c r="R672" s="17"/>
      <c r="S672" s="18"/>
      <c r="T672" s="16"/>
      <c r="U672" s="16"/>
      <c r="V672" s="16"/>
      <c r="W672" s="16"/>
      <c r="X672" s="18">
        <f>0.3*14*J672</f>
        <v>21</v>
      </c>
      <c r="Y672" s="16"/>
      <c r="Z672" s="18">
        <f>U672+V672+W672+X672+Y672</f>
        <v>21</v>
      </c>
    </row>
    <row r="673" spans="1:27" s="3" customFormat="1" outlineLevel="2">
      <c r="A673" s="21"/>
      <c r="B673" s="21"/>
      <c r="C673" s="21"/>
      <c r="D673" s="16" t="s">
        <v>2024</v>
      </c>
      <c r="E673" s="21"/>
      <c r="F673" s="21"/>
      <c r="G673" s="16" t="s">
        <v>744</v>
      </c>
      <c r="H673" s="34" t="s">
        <v>1604</v>
      </c>
      <c r="I673" s="34"/>
      <c r="J673" s="34">
        <v>5</v>
      </c>
      <c r="K673" s="21"/>
      <c r="L673" s="21"/>
      <c r="M673" s="21"/>
      <c r="N673" s="21"/>
      <c r="O673" s="21"/>
      <c r="P673" s="21"/>
      <c r="Q673" s="21"/>
      <c r="R673" s="21"/>
      <c r="S673" s="35"/>
      <c r="T673" s="17"/>
      <c r="U673" s="16"/>
      <c r="V673" s="17">
        <f>J673*14</f>
        <v>70</v>
      </c>
      <c r="W673" s="17"/>
      <c r="X673" s="23"/>
      <c r="Y673" s="17"/>
      <c r="Z673" s="18">
        <f>U673+V673+W673+X673+Y673</f>
        <v>70</v>
      </c>
    </row>
    <row r="674" spans="1:27" s="3" customFormat="1" outlineLevel="2">
      <c r="A674" s="21"/>
      <c r="B674" s="21"/>
      <c r="C674" s="21"/>
      <c r="D674" s="16" t="s">
        <v>2025</v>
      </c>
      <c r="E674" s="21"/>
      <c r="F674" s="21"/>
      <c r="G674" s="16" t="s">
        <v>744</v>
      </c>
      <c r="H674" s="21" t="s">
        <v>1604</v>
      </c>
      <c r="I674" s="21"/>
      <c r="J674" s="21">
        <v>11</v>
      </c>
      <c r="K674" s="21"/>
      <c r="L674" s="21"/>
      <c r="M674" s="21"/>
      <c r="N674" s="21"/>
      <c r="O674" s="21"/>
      <c r="P674" s="21"/>
      <c r="Q674" s="21"/>
      <c r="R674" s="21"/>
      <c r="S674" s="35"/>
      <c r="T674" s="17"/>
      <c r="U674" s="17"/>
      <c r="V674" s="17"/>
      <c r="W674" s="17"/>
      <c r="X674" s="23"/>
      <c r="Y674" s="17">
        <f>2*J674</f>
        <v>22</v>
      </c>
      <c r="Z674" s="18">
        <f>U674+V674+W674+X674+Y674</f>
        <v>22</v>
      </c>
      <c r="AA674" s="33"/>
    </row>
    <row r="675" spans="1:27" s="3" customFormat="1" outlineLevel="1">
      <c r="A675" s="21"/>
      <c r="B675" s="21"/>
      <c r="C675" s="21"/>
      <c r="D675" s="16"/>
      <c r="E675" s="21"/>
      <c r="F675" s="21"/>
      <c r="G675" s="42" t="s">
        <v>2399</v>
      </c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35"/>
      <c r="T675" s="17"/>
      <c r="U675" s="17"/>
      <c r="V675" s="17"/>
      <c r="W675" s="17"/>
      <c r="X675" s="23"/>
      <c r="Y675" s="17"/>
      <c r="Z675" s="18">
        <f>SUBTOTAL(9,Z670:Z674)</f>
        <v>256.39116202945991</v>
      </c>
      <c r="AA675" s="33"/>
    </row>
    <row r="676" spans="1:27" s="3" customFormat="1" outlineLevel="2">
      <c r="A676" s="21"/>
      <c r="B676" s="21"/>
      <c r="C676" s="21"/>
      <c r="D676" s="16" t="s">
        <v>2025</v>
      </c>
      <c r="E676" s="21"/>
      <c r="F676" s="21"/>
      <c r="G676" s="36" t="s">
        <v>2026</v>
      </c>
      <c r="H676" s="21" t="s">
        <v>1549</v>
      </c>
      <c r="I676" s="21"/>
      <c r="J676" s="21">
        <v>9</v>
      </c>
      <c r="K676" s="21"/>
      <c r="L676" s="21"/>
      <c r="M676" s="21"/>
      <c r="N676" s="21"/>
      <c r="O676" s="21"/>
      <c r="P676" s="21"/>
      <c r="Q676" s="21"/>
      <c r="R676" s="21"/>
      <c r="S676" s="35"/>
      <c r="T676" s="17"/>
      <c r="U676" s="17"/>
      <c r="V676" s="17"/>
      <c r="W676" s="17"/>
      <c r="X676" s="23"/>
      <c r="Y676" s="17">
        <f>2*J676</f>
        <v>18</v>
      </c>
      <c r="Z676" s="18">
        <f>U676+V676+W676+X676+Y676</f>
        <v>18</v>
      </c>
      <c r="AA676" s="33"/>
    </row>
    <row r="677" spans="1:27" s="3" customFormat="1" outlineLevel="1">
      <c r="A677" s="21"/>
      <c r="B677" s="21"/>
      <c r="C677" s="21"/>
      <c r="D677" s="16"/>
      <c r="E677" s="21"/>
      <c r="F677" s="21"/>
      <c r="G677" s="44" t="s">
        <v>2400</v>
      </c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35"/>
      <c r="T677" s="17"/>
      <c r="U677" s="17"/>
      <c r="V677" s="17"/>
      <c r="W677" s="17"/>
      <c r="X677" s="23"/>
      <c r="Y677" s="17"/>
      <c r="Z677" s="18">
        <f>SUBTOTAL(9,Z676:Z676)</f>
        <v>18</v>
      </c>
      <c r="AA677" s="33"/>
    </row>
    <row r="678" spans="1:27" s="3" customFormat="1" outlineLevel="2">
      <c r="A678" s="16" t="s">
        <v>13</v>
      </c>
      <c r="B678" s="16" t="s">
        <v>146</v>
      </c>
      <c r="C678" s="16" t="s">
        <v>147</v>
      </c>
      <c r="D678" s="16" t="s">
        <v>2019</v>
      </c>
      <c r="E678" s="16" t="s">
        <v>2020</v>
      </c>
      <c r="F678" s="16" t="s">
        <v>45</v>
      </c>
      <c r="G678" s="16" t="s">
        <v>156</v>
      </c>
      <c r="H678" s="16" t="s">
        <v>157</v>
      </c>
      <c r="I678" s="16" t="s">
        <v>54</v>
      </c>
      <c r="J678" s="16">
        <v>73</v>
      </c>
      <c r="K678" s="16" t="s">
        <v>151</v>
      </c>
      <c r="L678" s="16" t="s">
        <v>158</v>
      </c>
      <c r="M678" s="16" t="s">
        <v>159</v>
      </c>
      <c r="N678" s="16" t="s">
        <v>61</v>
      </c>
      <c r="O678" s="16" t="s">
        <v>144</v>
      </c>
      <c r="P678" s="16" t="s">
        <v>25</v>
      </c>
      <c r="Q678" s="16" t="s">
        <v>145</v>
      </c>
      <c r="R678" s="17">
        <v>14</v>
      </c>
      <c r="S678" s="18">
        <f>IF(J678&lt;25,1,1+(J678-25)/J678)</f>
        <v>1.6575342465753424</v>
      </c>
      <c r="T678" s="16">
        <v>1</v>
      </c>
      <c r="U678" s="16">
        <f>O678*S678*T678</f>
        <v>29.835616438356162</v>
      </c>
      <c r="V678" s="16"/>
      <c r="W678" s="16"/>
      <c r="X678" s="18">
        <f>R678*S678</f>
        <v>23.205479452054796</v>
      </c>
      <c r="Y678" s="16"/>
      <c r="Z678" s="18">
        <f>U678+V678+W678+X678+Y678</f>
        <v>53.041095890410958</v>
      </c>
    </row>
    <row r="679" spans="1:27" s="3" customFormat="1" outlineLevel="2">
      <c r="A679" s="16" t="s">
        <v>521</v>
      </c>
      <c r="B679" s="16" t="s">
        <v>1141</v>
      </c>
      <c r="C679" s="16" t="s">
        <v>1142</v>
      </c>
      <c r="D679" s="16" t="s">
        <v>1718</v>
      </c>
      <c r="E679" s="16" t="s">
        <v>1658</v>
      </c>
      <c r="F679" s="16" t="s">
        <v>45</v>
      </c>
      <c r="G679" s="16" t="s">
        <v>156</v>
      </c>
      <c r="H679" s="16" t="s">
        <v>157</v>
      </c>
      <c r="I679" s="16" t="s">
        <v>54</v>
      </c>
      <c r="J679" s="16">
        <v>15</v>
      </c>
      <c r="K679" s="16" t="s">
        <v>939</v>
      </c>
      <c r="L679" s="16" t="s">
        <v>1073</v>
      </c>
      <c r="M679" s="16" t="s">
        <v>896</v>
      </c>
      <c r="N679" s="16" t="s">
        <v>61</v>
      </c>
      <c r="O679" s="16" t="s">
        <v>321</v>
      </c>
      <c r="P679" s="16" t="s">
        <v>562</v>
      </c>
      <c r="Q679" s="16" t="s">
        <v>25</v>
      </c>
      <c r="R679" s="17">
        <v>2</v>
      </c>
      <c r="S679" s="18">
        <f>IF(J679&lt;25,1,1+(J679-25)/J679)</f>
        <v>1</v>
      </c>
      <c r="T679" s="16">
        <v>1.2</v>
      </c>
      <c r="U679" s="16">
        <f>O679*S679*T679</f>
        <v>36</v>
      </c>
      <c r="V679" s="16"/>
      <c r="W679" s="16"/>
      <c r="X679" s="18">
        <f>R679*S679</f>
        <v>2</v>
      </c>
      <c r="Y679" s="16"/>
      <c r="Z679" s="18">
        <f>U679+V679+W679+X679+Y679</f>
        <v>38</v>
      </c>
      <c r="AA679" s="33"/>
    </row>
    <row r="680" spans="1:27" s="3" customFormat="1" ht="18.75" customHeight="1" outlineLevel="2">
      <c r="A680" s="16" t="s">
        <v>13</v>
      </c>
      <c r="B680" s="16" t="s">
        <v>591</v>
      </c>
      <c r="C680" s="16" t="s">
        <v>592</v>
      </c>
      <c r="D680" s="16" t="s">
        <v>1659</v>
      </c>
      <c r="E680" s="16" t="s">
        <v>1661</v>
      </c>
      <c r="F680" s="16" t="s">
        <v>45</v>
      </c>
      <c r="G680" s="16" t="s">
        <v>156</v>
      </c>
      <c r="H680" s="16" t="s">
        <v>157</v>
      </c>
      <c r="I680" s="16" t="s">
        <v>54</v>
      </c>
      <c r="J680" s="16">
        <v>21</v>
      </c>
      <c r="K680" s="16" t="s">
        <v>599</v>
      </c>
      <c r="L680" s="16" t="s">
        <v>232</v>
      </c>
      <c r="M680" s="16" t="s">
        <v>159</v>
      </c>
      <c r="N680" s="16" t="s">
        <v>61</v>
      </c>
      <c r="O680" s="16" t="s">
        <v>61</v>
      </c>
      <c r="P680" s="16" t="s">
        <v>25</v>
      </c>
      <c r="Q680" s="16" t="s">
        <v>25</v>
      </c>
      <c r="R680" s="17">
        <v>0</v>
      </c>
      <c r="S680" s="18">
        <f>IF(J680&lt;25,1,1+(J680-25)/J680)</f>
        <v>1</v>
      </c>
      <c r="T680" s="16">
        <v>1</v>
      </c>
      <c r="U680" s="16">
        <f>O680*S680*T680</f>
        <v>32</v>
      </c>
      <c r="V680" s="16"/>
      <c r="W680" s="16"/>
      <c r="X680" s="18"/>
      <c r="Y680" s="16"/>
      <c r="Z680" s="18">
        <f>U680+V680+W680+X680+Y680</f>
        <v>32</v>
      </c>
    </row>
    <row r="681" spans="1:27" s="3" customFormat="1" outlineLevel="2">
      <c r="A681" s="16" t="s">
        <v>521</v>
      </c>
      <c r="B681" s="16" t="s">
        <v>1187</v>
      </c>
      <c r="C681" s="16" t="s">
        <v>1188</v>
      </c>
      <c r="D681" s="16" t="s">
        <v>1659</v>
      </c>
      <c r="E681" s="16" t="s">
        <v>1658</v>
      </c>
      <c r="F681" s="16" t="s">
        <v>45</v>
      </c>
      <c r="G681" s="16" t="s">
        <v>156</v>
      </c>
      <c r="H681" s="16" t="s">
        <v>157</v>
      </c>
      <c r="I681" s="16" t="s">
        <v>54</v>
      </c>
      <c r="J681" s="16">
        <v>21</v>
      </c>
      <c r="K681" s="16" t="s">
        <v>925</v>
      </c>
      <c r="L681" s="16" t="s">
        <v>131</v>
      </c>
      <c r="M681" s="16" t="s">
        <v>896</v>
      </c>
      <c r="N681" s="16" t="s">
        <v>61</v>
      </c>
      <c r="O681" s="16" t="s">
        <v>24</v>
      </c>
      <c r="P681" s="16" t="s">
        <v>25</v>
      </c>
      <c r="Q681" s="16" t="s">
        <v>69</v>
      </c>
      <c r="R681" s="17">
        <v>12</v>
      </c>
      <c r="S681" s="18">
        <f>IF(J681&lt;25,1,1+(J681-25)/J681)</f>
        <v>1</v>
      </c>
      <c r="T681" s="16">
        <v>1</v>
      </c>
      <c r="U681" s="16">
        <f>O681*S681*T681</f>
        <v>20</v>
      </c>
      <c r="V681" s="16"/>
      <c r="W681" s="16"/>
      <c r="X681" s="18">
        <f>R681*S681</f>
        <v>12</v>
      </c>
      <c r="Y681" s="16"/>
      <c r="Z681" s="18">
        <f>U681+V681+W681+X681+Y681</f>
        <v>32</v>
      </c>
    </row>
    <row r="682" spans="1:27" s="3" customFormat="1" outlineLevel="2">
      <c r="A682" s="16" t="s">
        <v>13</v>
      </c>
      <c r="B682" s="16" t="s">
        <v>819</v>
      </c>
      <c r="C682" s="16" t="s">
        <v>820</v>
      </c>
      <c r="D682" s="16" t="s">
        <v>1659</v>
      </c>
      <c r="E682" s="16" t="s">
        <v>1661</v>
      </c>
      <c r="F682" s="16" t="s">
        <v>45</v>
      </c>
      <c r="G682" s="16" t="s">
        <v>156</v>
      </c>
      <c r="H682" s="16" t="s">
        <v>157</v>
      </c>
      <c r="I682" s="16" t="s">
        <v>54</v>
      </c>
      <c r="J682" s="16">
        <v>11</v>
      </c>
      <c r="K682" s="16" t="s">
        <v>76</v>
      </c>
      <c r="L682" s="16" t="s">
        <v>84</v>
      </c>
      <c r="M682" s="16" t="s">
        <v>166</v>
      </c>
      <c r="N682" s="16" t="s">
        <v>61</v>
      </c>
      <c r="O682" s="16" t="s">
        <v>23</v>
      </c>
      <c r="P682" s="16" t="s">
        <v>21</v>
      </c>
      <c r="Q682" s="16" t="s">
        <v>25</v>
      </c>
      <c r="R682" s="17">
        <v>4</v>
      </c>
      <c r="S682" s="18">
        <f>IF(J682&lt;25,1,1+(J682-25)/J682)</f>
        <v>1</v>
      </c>
      <c r="T682" s="16">
        <v>1</v>
      </c>
      <c r="U682" s="16">
        <f>O682*S682*T682</f>
        <v>28</v>
      </c>
      <c r="V682" s="16"/>
      <c r="W682" s="16"/>
      <c r="X682" s="18">
        <f>R682*S682</f>
        <v>4</v>
      </c>
      <c r="Y682" s="16"/>
      <c r="Z682" s="18">
        <f>U682+V682+W682+X682+Y682</f>
        <v>32</v>
      </c>
    </row>
    <row r="683" spans="1:27" s="3" customFormat="1" ht="27" outlineLevel="2">
      <c r="A683" s="11"/>
      <c r="B683" s="11"/>
      <c r="C683" s="11" t="s">
        <v>1451</v>
      </c>
      <c r="D683" s="11" t="s">
        <v>1696</v>
      </c>
      <c r="E683" s="11"/>
      <c r="F683" s="11"/>
      <c r="G683" s="16" t="s">
        <v>156</v>
      </c>
      <c r="H683" s="11" t="s">
        <v>157</v>
      </c>
      <c r="I683" s="11"/>
      <c r="J683" s="11"/>
      <c r="K683" s="11"/>
      <c r="L683" s="11"/>
      <c r="M683" s="11"/>
      <c r="N683" s="11"/>
      <c r="O683" s="11"/>
      <c r="P683" s="11"/>
      <c r="Q683" s="11"/>
      <c r="R683" s="10"/>
      <c r="S683" s="11"/>
      <c r="T683" s="11"/>
      <c r="U683" s="11"/>
      <c r="V683" s="11"/>
      <c r="W683" s="11">
        <v>15</v>
      </c>
      <c r="X683" s="11"/>
      <c r="Y683" s="11"/>
      <c r="Z683" s="18">
        <f>U683+V683+W683+X683+Y683</f>
        <v>15</v>
      </c>
      <c r="AA683" s="33"/>
    </row>
    <row r="684" spans="1:27" s="3" customFormat="1" ht="27" outlineLevel="2">
      <c r="A684" s="11"/>
      <c r="B684" s="11"/>
      <c r="C684" s="11" t="s">
        <v>1434</v>
      </c>
      <c r="D684" s="11" t="s">
        <v>1696</v>
      </c>
      <c r="E684" s="11"/>
      <c r="F684" s="11"/>
      <c r="G684" s="16" t="s">
        <v>156</v>
      </c>
      <c r="H684" s="11" t="s">
        <v>157</v>
      </c>
      <c r="I684" s="11"/>
      <c r="J684" s="11"/>
      <c r="K684" s="11"/>
      <c r="L684" s="11"/>
      <c r="M684" s="11"/>
      <c r="N684" s="11"/>
      <c r="O684" s="11"/>
      <c r="P684" s="11"/>
      <c r="Q684" s="11"/>
      <c r="R684" s="10"/>
      <c r="S684" s="11"/>
      <c r="T684" s="11"/>
      <c r="U684" s="11"/>
      <c r="V684" s="11"/>
      <c r="W684" s="11">
        <v>15</v>
      </c>
      <c r="X684" s="11"/>
      <c r="Y684" s="11"/>
      <c r="Z684" s="18">
        <f>U684+V684+W684+X684+Y684</f>
        <v>15</v>
      </c>
      <c r="AA684" s="33"/>
    </row>
    <row r="685" spans="1:27" s="3" customFormat="1" outlineLevel="2">
      <c r="A685" s="16" t="s">
        <v>521</v>
      </c>
      <c r="B685" s="16" t="s">
        <v>894</v>
      </c>
      <c r="C685" s="16" t="s">
        <v>895</v>
      </c>
      <c r="D685" s="16" t="s">
        <v>1657</v>
      </c>
      <c r="E685" s="16" t="s">
        <v>1661</v>
      </c>
      <c r="F685" s="16" t="s">
        <v>45</v>
      </c>
      <c r="G685" s="16" t="s">
        <v>156</v>
      </c>
      <c r="H685" s="16" t="s">
        <v>157</v>
      </c>
      <c r="I685" s="16" t="s">
        <v>54</v>
      </c>
      <c r="J685" s="16">
        <v>61</v>
      </c>
      <c r="K685" s="16" t="s">
        <v>329</v>
      </c>
      <c r="L685" s="16" t="s">
        <v>411</v>
      </c>
      <c r="M685" s="16" t="s">
        <v>896</v>
      </c>
      <c r="N685" s="16" t="s">
        <v>25</v>
      </c>
      <c r="O685" s="16" t="s">
        <v>25</v>
      </c>
      <c r="P685" s="16" t="s">
        <v>25</v>
      </c>
      <c r="Q685" s="16" t="s">
        <v>25</v>
      </c>
      <c r="R685" s="17"/>
      <c r="S685" s="18">
        <f>IF(J685&lt;25,1,1+(J685-25)/J685)</f>
        <v>1.5901639344262295</v>
      </c>
      <c r="T685" s="16"/>
      <c r="U685" s="16"/>
      <c r="V685" s="16"/>
      <c r="W685" s="16"/>
      <c r="X685" s="18">
        <f>32*S685*F685</f>
        <v>101.77049180327869</v>
      </c>
      <c r="Y685" s="16"/>
      <c r="Z685" s="18">
        <f>U685+V685+W685+X685+Y685</f>
        <v>101.77049180327869</v>
      </c>
      <c r="AA685" s="37"/>
    </row>
    <row r="686" spans="1:27" s="3" customFormat="1" outlineLevel="2">
      <c r="A686" s="21"/>
      <c r="B686" s="21"/>
      <c r="C686" s="21"/>
      <c r="D686" s="16" t="s">
        <v>1664</v>
      </c>
      <c r="E686" s="21"/>
      <c r="F686" s="21"/>
      <c r="G686" s="16" t="s">
        <v>156</v>
      </c>
      <c r="H686" s="34" t="s">
        <v>1550</v>
      </c>
      <c r="I686" s="34"/>
      <c r="J686" s="34">
        <v>3</v>
      </c>
      <c r="K686" s="21"/>
      <c r="L686" s="21"/>
      <c r="M686" s="21"/>
      <c r="N686" s="21"/>
      <c r="O686" s="21"/>
      <c r="P686" s="21"/>
      <c r="Q686" s="21"/>
      <c r="R686" s="21"/>
      <c r="S686" s="35"/>
      <c r="T686" s="17"/>
      <c r="U686" s="16"/>
      <c r="V686" s="17">
        <f>J686*14</f>
        <v>42</v>
      </c>
      <c r="W686" s="17"/>
      <c r="X686" s="23"/>
      <c r="Y686" s="17"/>
      <c r="Z686" s="18">
        <f>U686+V686+W686+X686+Y686</f>
        <v>42</v>
      </c>
    </row>
    <row r="687" spans="1:27" s="3" customFormat="1" outlineLevel="2">
      <c r="A687" s="21"/>
      <c r="B687" s="21"/>
      <c r="C687" s="21"/>
      <c r="D687" s="16" t="s">
        <v>1650</v>
      </c>
      <c r="E687" s="21"/>
      <c r="F687" s="21"/>
      <c r="G687" s="16" t="s">
        <v>156</v>
      </c>
      <c r="H687" s="21" t="s">
        <v>1550</v>
      </c>
      <c r="I687" s="21"/>
      <c r="J687" s="21">
        <v>9</v>
      </c>
      <c r="K687" s="21"/>
      <c r="L687" s="21"/>
      <c r="M687" s="21"/>
      <c r="N687" s="21"/>
      <c r="O687" s="21"/>
      <c r="P687" s="21"/>
      <c r="Q687" s="21"/>
      <c r="R687" s="21"/>
      <c r="S687" s="35"/>
      <c r="T687" s="17"/>
      <c r="U687" s="17"/>
      <c r="V687" s="17"/>
      <c r="W687" s="17"/>
      <c r="X687" s="23"/>
      <c r="Y687" s="17">
        <f>2*J687</f>
        <v>18</v>
      </c>
      <c r="Z687" s="18">
        <f>U687+V687+W687+X687+Y687</f>
        <v>18</v>
      </c>
      <c r="AA687" s="33"/>
    </row>
    <row r="688" spans="1:27" s="3" customFormat="1" outlineLevel="1">
      <c r="A688" s="21"/>
      <c r="B688" s="21"/>
      <c r="C688" s="21"/>
      <c r="D688" s="16"/>
      <c r="E688" s="21"/>
      <c r="F688" s="21"/>
      <c r="G688" s="42" t="s">
        <v>2401</v>
      </c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35"/>
      <c r="T688" s="17"/>
      <c r="U688" s="17"/>
      <c r="V688" s="17"/>
      <c r="W688" s="17"/>
      <c r="X688" s="23"/>
      <c r="Y688" s="17"/>
      <c r="Z688" s="18">
        <f>SUBTOTAL(9,Z678:Z687)</f>
        <v>378.81158769368966</v>
      </c>
      <c r="AA688" s="33"/>
    </row>
    <row r="689" spans="1:27" s="3" customFormat="1" outlineLevel="2">
      <c r="A689" s="16" t="s">
        <v>42</v>
      </c>
      <c r="B689" s="16" t="s">
        <v>674</v>
      </c>
      <c r="C689" s="16" t="s">
        <v>675</v>
      </c>
      <c r="D689" s="16" t="s">
        <v>1651</v>
      </c>
      <c r="E689" s="16" t="s">
        <v>1686</v>
      </c>
      <c r="F689" s="16" t="s">
        <v>33</v>
      </c>
      <c r="G689" s="16" t="s">
        <v>684</v>
      </c>
      <c r="H689" s="16" t="s">
        <v>685</v>
      </c>
      <c r="I689" s="16" t="s">
        <v>199</v>
      </c>
      <c r="J689" s="16">
        <v>108</v>
      </c>
      <c r="K689" s="16" t="s">
        <v>441</v>
      </c>
      <c r="L689" s="16" t="s">
        <v>686</v>
      </c>
      <c r="M689" s="16" t="s">
        <v>333</v>
      </c>
      <c r="N689" s="16" t="s">
        <v>39</v>
      </c>
      <c r="O689" s="16" t="s">
        <v>39</v>
      </c>
      <c r="P689" s="16" t="s">
        <v>25</v>
      </c>
      <c r="Q689" s="16" t="s">
        <v>25</v>
      </c>
      <c r="R689" s="17">
        <v>0</v>
      </c>
      <c r="S689" s="18">
        <f>IF(J689&lt;25,1,1+(J689-25)/J689)</f>
        <v>1.7685185185185186</v>
      </c>
      <c r="T689" s="16">
        <v>1</v>
      </c>
      <c r="U689" s="16">
        <f>O689*S689*T689</f>
        <v>113.18518518518519</v>
      </c>
      <c r="V689" s="16"/>
      <c r="W689" s="16"/>
      <c r="X689" s="18"/>
      <c r="Y689" s="16"/>
      <c r="Z689" s="18">
        <f>U689+V689+W689+X689+Y689</f>
        <v>113.18518518518519</v>
      </c>
    </row>
    <row r="690" spans="1:27" s="3" customFormat="1" outlineLevel="2">
      <c r="A690" s="16" t="s">
        <v>42</v>
      </c>
      <c r="B690" s="16" t="s">
        <v>674</v>
      </c>
      <c r="C690" s="16" t="s">
        <v>675</v>
      </c>
      <c r="D690" s="16" t="s">
        <v>1674</v>
      </c>
      <c r="E690" s="16" t="s">
        <v>1675</v>
      </c>
      <c r="F690" s="16" t="s">
        <v>33</v>
      </c>
      <c r="G690" s="16" t="s">
        <v>684</v>
      </c>
      <c r="H690" s="16" t="s">
        <v>685</v>
      </c>
      <c r="I690" s="16" t="s">
        <v>199</v>
      </c>
      <c r="J690" s="16">
        <v>110</v>
      </c>
      <c r="K690" s="16" t="s">
        <v>112</v>
      </c>
      <c r="L690" s="16" t="s">
        <v>686</v>
      </c>
      <c r="M690" s="16" t="s">
        <v>338</v>
      </c>
      <c r="N690" s="16" t="s">
        <v>39</v>
      </c>
      <c r="O690" s="16" t="s">
        <v>39</v>
      </c>
      <c r="P690" s="16" t="s">
        <v>25</v>
      </c>
      <c r="Q690" s="16" t="s">
        <v>25</v>
      </c>
      <c r="R690" s="17">
        <v>0</v>
      </c>
      <c r="S690" s="18">
        <f>IF(J690&lt;25,1,1+(J690-25)/J690)</f>
        <v>1.7727272727272727</v>
      </c>
      <c r="T690" s="16">
        <v>1</v>
      </c>
      <c r="U690" s="16">
        <f>O690*S690*T690</f>
        <v>113.45454545454545</v>
      </c>
      <c r="V690" s="16"/>
      <c r="W690" s="16"/>
      <c r="X690" s="18"/>
      <c r="Y690" s="16"/>
      <c r="Z690" s="18">
        <f>U690+V690+W690+X690+Y690</f>
        <v>113.45454545454545</v>
      </c>
    </row>
    <row r="691" spans="1:27" s="3" customFormat="1" outlineLevel="2">
      <c r="A691" s="16" t="s">
        <v>13</v>
      </c>
      <c r="B691" s="16" t="s">
        <v>1298</v>
      </c>
      <c r="C691" s="16" t="s">
        <v>1299</v>
      </c>
      <c r="D691" s="16" t="s">
        <v>1674</v>
      </c>
      <c r="E691" s="16" t="s">
        <v>1672</v>
      </c>
      <c r="F691" s="16" t="s">
        <v>16</v>
      </c>
      <c r="G691" s="16" t="s">
        <v>684</v>
      </c>
      <c r="H691" s="16" t="s">
        <v>685</v>
      </c>
      <c r="I691" s="16" t="s">
        <v>199</v>
      </c>
      <c r="J691" s="16">
        <v>125</v>
      </c>
      <c r="K691" s="16" t="s">
        <v>1064</v>
      </c>
      <c r="L691" s="16" t="s">
        <v>1301</v>
      </c>
      <c r="M691" s="16" t="s">
        <v>1240</v>
      </c>
      <c r="N691" s="16" t="s">
        <v>22</v>
      </c>
      <c r="O691" s="16" t="s">
        <v>22</v>
      </c>
      <c r="P691" s="16" t="s">
        <v>25</v>
      </c>
      <c r="Q691" s="16" t="s">
        <v>25</v>
      </c>
      <c r="R691" s="17">
        <v>0</v>
      </c>
      <c r="S691" s="18">
        <f>IF(J691&lt;25,1,1+(J691-25)/J691)</f>
        <v>1.8</v>
      </c>
      <c r="T691" s="16">
        <v>1</v>
      </c>
      <c r="U691" s="16">
        <f>O691*S691*T691</f>
        <v>86.4</v>
      </c>
      <c r="V691" s="16"/>
      <c r="W691" s="16"/>
      <c r="X691" s="18"/>
      <c r="Y691" s="16"/>
      <c r="Z691" s="18">
        <f>U691+V691+W691+X691+Y691</f>
        <v>86.4</v>
      </c>
    </row>
    <row r="692" spans="1:27" s="3" customFormat="1" outlineLevel="2">
      <c r="A692" s="16" t="s">
        <v>13</v>
      </c>
      <c r="B692" s="16" t="s">
        <v>1298</v>
      </c>
      <c r="C692" s="16" t="s">
        <v>1299</v>
      </c>
      <c r="D692" s="16" t="s">
        <v>1674</v>
      </c>
      <c r="E692" s="16" t="s">
        <v>1672</v>
      </c>
      <c r="F692" s="16" t="s">
        <v>16</v>
      </c>
      <c r="G692" s="16" t="s">
        <v>684</v>
      </c>
      <c r="H692" s="16" t="s">
        <v>685</v>
      </c>
      <c r="I692" s="16" t="s">
        <v>199</v>
      </c>
      <c r="J692" s="16">
        <v>126</v>
      </c>
      <c r="K692" s="16" t="s">
        <v>1174</v>
      </c>
      <c r="L692" s="16" t="s">
        <v>1303</v>
      </c>
      <c r="M692" s="16" t="s">
        <v>1240</v>
      </c>
      <c r="N692" s="16" t="s">
        <v>22</v>
      </c>
      <c r="O692" s="16" t="s">
        <v>22</v>
      </c>
      <c r="P692" s="16" t="s">
        <v>25</v>
      </c>
      <c r="Q692" s="16" t="s">
        <v>25</v>
      </c>
      <c r="R692" s="17">
        <v>0</v>
      </c>
      <c r="S692" s="18">
        <f>IF(J692&lt;25,1,1+(J692-25)/J692)</f>
        <v>1.8015873015873016</v>
      </c>
      <c r="T692" s="16">
        <v>1</v>
      </c>
      <c r="U692" s="16">
        <f>O692*S692*T692</f>
        <v>86.476190476190482</v>
      </c>
      <c r="V692" s="16"/>
      <c r="W692" s="16"/>
      <c r="X692" s="18"/>
      <c r="Y692" s="16"/>
      <c r="Z692" s="18">
        <f>U692+V692+W692+X692+Y692</f>
        <v>86.476190476190482</v>
      </c>
    </row>
    <row r="693" spans="1:27" s="3" customFormat="1" outlineLevel="2">
      <c r="A693" s="16" t="s">
        <v>13</v>
      </c>
      <c r="B693" s="16" t="s">
        <v>1298</v>
      </c>
      <c r="C693" s="16" t="s">
        <v>1299</v>
      </c>
      <c r="D693" s="16" t="s">
        <v>1674</v>
      </c>
      <c r="E693" s="16" t="s">
        <v>1672</v>
      </c>
      <c r="F693" s="16" t="s">
        <v>16</v>
      </c>
      <c r="G693" s="16" t="s">
        <v>684</v>
      </c>
      <c r="H693" s="16" t="s">
        <v>685</v>
      </c>
      <c r="I693" s="16" t="s">
        <v>199</v>
      </c>
      <c r="J693" s="16">
        <v>127</v>
      </c>
      <c r="K693" s="16" t="s">
        <v>1305</v>
      </c>
      <c r="L693" s="16" t="s">
        <v>1301</v>
      </c>
      <c r="M693" s="16" t="s">
        <v>1240</v>
      </c>
      <c r="N693" s="16" t="s">
        <v>22</v>
      </c>
      <c r="O693" s="16" t="s">
        <v>22</v>
      </c>
      <c r="P693" s="16" t="s">
        <v>25</v>
      </c>
      <c r="Q693" s="16" t="s">
        <v>25</v>
      </c>
      <c r="R693" s="17">
        <v>0</v>
      </c>
      <c r="S693" s="18">
        <f>IF(J693&lt;25,1,1+(J693-25)/J693)</f>
        <v>1.8031496062992125</v>
      </c>
      <c r="T693" s="16">
        <v>1</v>
      </c>
      <c r="U693" s="16">
        <f>O693*S693*T693</f>
        <v>86.551181102362193</v>
      </c>
      <c r="V693" s="16"/>
      <c r="W693" s="16"/>
      <c r="X693" s="18"/>
      <c r="Y693" s="16"/>
      <c r="Z693" s="18">
        <f>U693+V693+W693+X693+Y693</f>
        <v>86.551181102362193</v>
      </c>
    </row>
    <row r="694" spans="1:27" s="3" customFormat="1" outlineLevel="2">
      <c r="A694" s="21"/>
      <c r="B694" s="21"/>
      <c r="C694" s="21"/>
      <c r="D694" s="16" t="s">
        <v>1677</v>
      </c>
      <c r="E694" s="21"/>
      <c r="F694" s="21"/>
      <c r="G694" s="16" t="s">
        <v>684</v>
      </c>
      <c r="H694" s="34" t="s">
        <v>1551</v>
      </c>
      <c r="I694" s="34"/>
      <c r="J694" s="34">
        <v>2</v>
      </c>
      <c r="K694" s="21"/>
      <c r="L694" s="21"/>
      <c r="M694" s="21"/>
      <c r="N694" s="21"/>
      <c r="O694" s="21"/>
      <c r="P694" s="21"/>
      <c r="Q694" s="21"/>
      <c r="R694" s="21"/>
      <c r="S694" s="35"/>
      <c r="T694" s="17"/>
      <c r="U694" s="16"/>
      <c r="V694" s="17">
        <f>J694*14</f>
        <v>28</v>
      </c>
      <c r="W694" s="17"/>
      <c r="X694" s="23"/>
      <c r="Y694" s="17"/>
      <c r="Z694" s="18">
        <f>U694+V694+W694+X694+Y694</f>
        <v>28</v>
      </c>
    </row>
    <row r="695" spans="1:27" s="3" customFormat="1" outlineLevel="2">
      <c r="A695" s="21"/>
      <c r="B695" s="21"/>
      <c r="C695" s="21"/>
      <c r="D695" s="16" t="s">
        <v>1678</v>
      </c>
      <c r="E695" s="21"/>
      <c r="F695" s="21"/>
      <c r="G695" s="16" t="s">
        <v>684</v>
      </c>
      <c r="H695" s="21" t="s">
        <v>1551</v>
      </c>
      <c r="I695" s="21"/>
      <c r="J695" s="21">
        <v>9</v>
      </c>
      <c r="K695" s="21"/>
      <c r="L695" s="21"/>
      <c r="M695" s="21"/>
      <c r="N695" s="21"/>
      <c r="O695" s="21"/>
      <c r="P695" s="21"/>
      <c r="Q695" s="21"/>
      <c r="R695" s="21"/>
      <c r="S695" s="35"/>
      <c r="T695" s="17"/>
      <c r="U695" s="17"/>
      <c r="V695" s="17"/>
      <c r="W695" s="17"/>
      <c r="X695" s="23"/>
      <c r="Y695" s="17">
        <f>2*J695</f>
        <v>18</v>
      </c>
      <c r="Z695" s="18">
        <f>U695+V695+W695+X695+Y695</f>
        <v>18</v>
      </c>
      <c r="AA695" s="33"/>
    </row>
    <row r="696" spans="1:27" s="3" customFormat="1" outlineLevel="1">
      <c r="A696" s="21"/>
      <c r="B696" s="21"/>
      <c r="C696" s="21"/>
      <c r="D696" s="16"/>
      <c r="E696" s="21"/>
      <c r="F696" s="21"/>
      <c r="G696" s="42" t="s">
        <v>2402</v>
      </c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35"/>
      <c r="T696" s="17"/>
      <c r="U696" s="17"/>
      <c r="V696" s="17"/>
      <c r="W696" s="17"/>
      <c r="X696" s="23"/>
      <c r="Y696" s="17"/>
      <c r="Z696" s="18">
        <f>SUBTOTAL(9,Z689:Z695)</f>
        <v>532.06710221828337</v>
      </c>
      <c r="AA696" s="33"/>
    </row>
    <row r="697" spans="1:27" s="3" customFormat="1" outlineLevel="2">
      <c r="A697" s="16" t="s">
        <v>13</v>
      </c>
      <c r="B697" s="16" t="s">
        <v>509</v>
      </c>
      <c r="C697" s="16" t="s">
        <v>510</v>
      </c>
      <c r="D697" s="16" t="s">
        <v>1671</v>
      </c>
      <c r="E697" s="16" t="s">
        <v>1675</v>
      </c>
      <c r="F697" s="16" t="s">
        <v>99</v>
      </c>
      <c r="G697" s="16" t="s">
        <v>514</v>
      </c>
      <c r="H697" s="16" t="s">
        <v>515</v>
      </c>
      <c r="I697" s="16" t="s">
        <v>54</v>
      </c>
      <c r="J697" s="16">
        <v>21</v>
      </c>
      <c r="K697" s="16" t="s">
        <v>513</v>
      </c>
      <c r="L697" s="16" t="s">
        <v>516</v>
      </c>
      <c r="M697" s="16" t="s">
        <v>80</v>
      </c>
      <c r="N697" s="16" t="s">
        <v>25</v>
      </c>
      <c r="O697" s="16" t="s">
        <v>25</v>
      </c>
      <c r="P697" s="16" t="s">
        <v>25</v>
      </c>
      <c r="Q697" s="16" t="s">
        <v>25</v>
      </c>
      <c r="R697" s="17"/>
      <c r="S697" s="18">
        <f>IF(J697&lt;25,1,1+(J697-25)/J697)</f>
        <v>1</v>
      </c>
      <c r="T697" s="16"/>
      <c r="U697" s="16"/>
      <c r="V697" s="16"/>
      <c r="W697" s="16"/>
      <c r="X697" s="18">
        <f>32*S697*F697</f>
        <v>32</v>
      </c>
      <c r="Y697" s="16"/>
      <c r="Z697" s="18">
        <f>U697+V697+W697+X697+Y697</f>
        <v>32</v>
      </c>
      <c r="AA697" s="33"/>
    </row>
    <row r="698" spans="1:27" s="3" customFormat="1" outlineLevel="2">
      <c r="A698" s="16" t="s">
        <v>13</v>
      </c>
      <c r="B698" s="16" t="s">
        <v>1298</v>
      </c>
      <c r="C698" s="16" t="s">
        <v>1299</v>
      </c>
      <c r="D698" s="16" t="s">
        <v>1659</v>
      </c>
      <c r="E698" s="16" t="s">
        <v>1658</v>
      </c>
      <c r="F698" s="16" t="s">
        <v>16</v>
      </c>
      <c r="G698" s="16" t="s">
        <v>514</v>
      </c>
      <c r="H698" s="16" t="s">
        <v>515</v>
      </c>
      <c r="I698" s="16" t="s">
        <v>54</v>
      </c>
      <c r="J698" s="16">
        <v>128</v>
      </c>
      <c r="K698" s="16" t="s">
        <v>1305</v>
      </c>
      <c r="L698" s="16" t="s">
        <v>425</v>
      </c>
      <c r="M698" s="16" t="s">
        <v>1306</v>
      </c>
      <c r="N698" s="16" t="s">
        <v>22</v>
      </c>
      <c r="O698" s="16" t="s">
        <v>22</v>
      </c>
      <c r="P698" s="16" t="s">
        <v>25</v>
      </c>
      <c r="Q698" s="16" t="s">
        <v>25</v>
      </c>
      <c r="R698" s="17">
        <v>0</v>
      </c>
      <c r="S698" s="18">
        <f>IF(J698&lt;25,1,1+(J698-25)/J698)</f>
        <v>1.8046875</v>
      </c>
      <c r="T698" s="16">
        <v>1</v>
      </c>
      <c r="U698" s="16">
        <f>O698*S698*T698</f>
        <v>86.625</v>
      </c>
      <c r="V698" s="16"/>
      <c r="W698" s="16"/>
      <c r="X698" s="18"/>
      <c r="Y698" s="16"/>
      <c r="Z698" s="18">
        <f>U698+V698+W698+X698+Y698</f>
        <v>86.625</v>
      </c>
    </row>
    <row r="699" spans="1:27" s="3" customFormat="1" outlineLevel="2">
      <c r="A699" s="21"/>
      <c r="B699" s="21"/>
      <c r="C699" s="21"/>
      <c r="D699" s="16" t="s">
        <v>1664</v>
      </c>
      <c r="E699" s="21"/>
      <c r="F699" s="21"/>
      <c r="G699" s="16" t="s">
        <v>514</v>
      </c>
      <c r="H699" s="34" t="s">
        <v>1582</v>
      </c>
      <c r="I699" s="34"/>
      <c r="J699" s="34">
        <v>5</v>
      </c>
      <c r="K699" s="21"/>
      <c r="L699" s="21"/>
      <c r="M699" s="21"/>
      <c r="N699" s="21"/>
      <c r="O699" s="21"/>
      <c r="P699" s="21"/>
      <c r="Q699" s="21"/>
      <c r="R699" s="21"/>
      <c r="S699" s="35"/>
      <c r="T699" s="17"/>
      <c r="U699" s="16"/>
      <c r="V699" s="17">
        <f>J699*14</f>
        <v>70</v>
      </c>
      <c r="W699" s="17"/>
      <c r="X699" s="23"/>
      <c r="Y699" s="17"/>
      <c r="Z699" s="18">
        <f>U699+V699+W699+X699+Y699</f>
        <v>70</v>
      </c>
    </row>
    <row r="700" spans="1:27" s="3" customFormat="1" outlineLevel="2">
      <c r="A700" s="21"/>
      <c r="B700" s="21"/>
      <c r="C700" s="21"/>
      <c r="D700" s="16" t="s">
        <v>1665</v>
      </c>
      <c r="E700" s="21"/>
      <c r="F700" s="21"/>
      <c r="G700" s="16" t="s">
        <v>514</v>
      </c>
      <c r="H700" s="21" t="s">
        <v>1582</v>
      </c>
      <c r="I700" s="21"/>
      <c r="J700" s="21">
        <v>10</v>
      </c>
      <c r="K700" s="21"/>
      <c r="L700" s="21"/>
      <c r="M700" s="21"/>
      <c r="N700" s="21"/>
      <c r="O700" s="21"/>
      <c r="P700" s="21"/>
      <c r="Q700" s="21"/>
      <c r="R700" s="21"/>
      <c r="S700" s="35"/>
      <c r="T700" s="17"/>
      <c r="U700" s="17"/>
      <c r="V700" s="17"/>
      <c r="W700" s="17"/>
      <c r="X700" s="23"/>
      <c r="Y700" s="17">
        <f>2*J700</f>
        <v>20</v>
      </c>
      <c r="Z700" s="18">
        <f>U700+V700+W700+X700+Y700</f>
        <v>20</v>
      </c>
      <c r="AA700" s="33"/>
    </row>
    <row r="701" spans="1:27" s="3" customFormat="1" outlineLevel="1">
      <c r="A701" s="21"/>
      <c r="B701" s="21"/>
      <c r="C701" s="21"/>
      <c r="D701" s="16"/>
      <c r="E701" s="21"/>
      <c r="F701" s="21"/>
      <c r="G701" s="42" t="s">
        <v>2403</v>
      </c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35"/>
      <c r="T701" s="17"/>
      <c r="U701" s="17"/>
      <c r="V701" s="17"/>
      <c r="W701" s="17"/>
      <c r="X701" s="23"/>
      <c r="Y701" s="17"/>
      <c r="Z701" s="18">
        <f>SUBTOTAL(9,Z697:Z700)</f>
        <v>208.625</v>
      </c>
      <c r="AA701" s="33"/>
    </row>
    <row r="702" spans="1:27" s="3" customFormat="1" outlineLevel="2">
      <c r="A702" s="16" t="s">
        <v>521</v>
      </c>
      <c r="B702" s="16" t="s">
        <v>1103</v>
      </c>
      <c r="C702" s="16" t="s">
        <v>1104</v>
      </c>
      <c r="D702" s="16" t="s">
        <v>1659</v>
      </c>
      <c r="E702" s="16" t="s">
        <v>1658</v>
      </c>
      <c r="F702" s="16" t="s">
        <v>45</v>
      </c>
      <c r="G702" s="16" t="s">
        <v>706</v>
      </c>
      <c r="H702" s="16" t="s">
        <v>707</v>
      </c>
      <c r="I702" s="16" t="s">
        <v>54</v>
      </c>
      <c r="J702" s="16">
        <v>39</v>
      </c>
      <c r="K702" s="16" t="s">
        <v>1105</v>
      </c>
      <c r="L702" s="16" t="s">
        <v>1106</v>
      </c>
      <c r="M702" s="16" t="s">
        <v>903</v>
      </c>
      <c r="N702" s="16" t="s">
        <v>61</v>
      </c>
      <c r="O702" s="16" t="s">
        <v>61</v>
      </c>
      <c r="P702" s="16" t="s">
        <v>25</v>
      </c>
      <c r="Q702" s="16" t="s">
        <v>25</v>
      </c>
      <c r="R702" s="17">
        <v>0</v>
      </c>
      <c r="S702" s="18">
        <f>IF(J702&lt;25,1,1+(J702-25)/J702)</f>
        <v>1.358974358974359</v>
      </c>
      <c r="T702" s="16">
        <v>1</v>
      </c>
      <c r="U702" s="16">
        <f>O702*S702*T702</f>
        <v>43.487179487179489</v>
      </c>
      <c r="V702" s="16"/>
      <c r="W702" s="16"/>
      <c r="X702" s="18"/>
      <c r="Y702" s="16"/>
      <c r="Z702" s="18">
        <f>U702+V702+W702+X702+Y702</f>
        <v>43.487179487179489</v>
      </c>
    </row>
    <row r="703" spans="1:27" s="3" customFormat="1" outlineLevel="2">
      <c r="A703" s="16" t="s">
        <v>30</v>
      </c>
      <c r="B703" s="16" t="s">
        <v>704</v>
      </c>
      <c r="C703" s="16" t="s">
        <v>705</v>
      </c>
      <c r="D703" s="16" t="s">
        <v>1659</v>
      </c>
      <c r="E703" s="16" t="s">
        <v>1661</v>
      </c>
      <c r="F703" s="16" t="s">
        <v>45</v>
      </c>
      <c r="G703" s="16" t="s">
        <v>706</v>
      </c>
      <c r="H703" s="16" t="s">
        <v>707</v>
      </c>
      <c r="I703" s="16" t="s">
        <v>54</v>
      </c>
      <c r="J703" s="16">
        <v>129</v>
      </c>
      <c r="K703" s="16" t="s">
        <v>708</v>
      </c>
      <c r="L703" s="16" t="s">
        <v>301</v>
      </c>
      <c r="M703" s="16"/>
      <c r="N703" s="16" t="s">
        <v>61</v>
      </c>
      <c r="O703" s="16" t="s">
        <v>61</v>
      </c>
      <c r="P703" s="16" t="s">
        <v>25</v>
      </c>
      <c r="Q703" s="16" t="s">
        <v>25</v>
      </c>
      <c r="R703" s="17">
        <v>0</v>
      </c>
      <c r="S703" s="18">
        <f>IF(J703&lt;25,1,1+(J703-25)/J703)</f>
        <v>1.806201550387597</v>
      </c>
      <c r="T703" s="16">
        <v>1</v>
      </c>
      <c r="U703" s="16">
        <f>O703*S703*T703</f>
        <v>57.798449612403104</v>
      </c>
      <c r="V703" s="16"/>
      <c r="W703" s="16"/>
      <c r="X703" s="18"/>
      <c r="Y703" s="16"/>
      <c r="Z703" s="18">
        <f>U703+V703+W703+X703+Y703</f>
        <v>57.798449612403104</v>
      </c>
    </row>
    <row r="704" spans="1:27" s="3" customFormat="1" outlineLevel="2">
      <c r="A704" s="16" t="s">
        <v>521</v>
      </c>
      <c r="B704" s="16" t="s">
        <v>1319</v>
      </c>
      <c r="C704" s="16" t="s">
        <v>1320</v>
      </c>
      <c r="D704" s="16" t="s">
        <v>1657</v>
      </c>
      <c r="E704" s="16" t="s">
        <v>1658</v>
      </c>
      <c r="F704" s="16" t="s">
        <v>45</v>
      </c>
      <c r="G704" s="16" t="s">
        <v>706</v>
      </c>
      <c r="H704" s="16" t="s">
        <v>707</v>
      </c>
      <c r="I704" s="16" t="s">
        <v>54</v>
      </c>
      <c r="J704" s="16">
        <v>78</v>
      </c>
      <c r="K704" s="16" t="s">
        <v>1045</v>
      </c>
      <c r="L704" s="16" t="s">
        <v>1237</v>
      </c>
      <c r="M704" s="16" t="s">
        <v>903</v>
      </c>
      <c r="N704" s="16" t="s">
        <v>25</v>
      </c>
      <c r="O704" s="16" t="s">
        <v>25</v>
      </c>
      <c r="P704" s="16" t="s">
        <v>25</v>
      </c>
      <c r="Q704" s="16" t="s">
        <v>25</v>
      </c>
      <c r="R704" s="17"/>
      <c r="S704" s="18">
        <f>IF(J704&lt;25,1,1+(J704-25)/J704)</f>
        <v>1.6794871794871795</v>
      </c>
      <c r="T704" s="16"/>
      <c r="U704" s="16"/>
      <c r="V704" s="16"/>
      <c r="W704" s="16"/>
      <c r="X704" s="18">
        <f>32*S704*F704</f>
        <v>107.48717948717949</v>
      </c>
      <c r="Y704" s="16"/>
      <c r="Z704" s="18">
        <f>U704+V704+W704+X704+Y704</f>
        <v>107.48717948717949</v>
      </c>
      <c r="AA704" s="33"/>
    </row>
    <row r="705" spans="1:27" s="3" customFormat="1" outlineLevel="2">
      <c r="A705" s="16" t="s">
        <v>521</v>
      </c>
      <c r="B705" s="16" t="s">
        <v>897</v>
      </c>
      <c r="C705" s="16" t="s">
        <v>898</v>
      </c>
      <c r="D705" s="16" t="s">
        <v>1660</v>
      </c>
      <c r="E705" s="16" t="s">
        <v>1661</v>
      </c>
      <c r="F705" s="16" t="s">
        <v>1662</v>
      </c>
      <c r="G705" s="16" t="s">
        <v>706</v>
      </c>
      <c r="H705" s="16" t="s">
        <v>2027</v>
      </c>
      <c r="I705" s="16" t="s">
        <v>54</v>
      </c>
      <c r="J705" s="16">
        <v>6</v>
      </c>
      <c r="K705" s="16"/>
      <c r="L705" s="16"/>
      <c r="M705" s="16" t="s">
        <v>903</v>
      </c>
      <c r="N705" s="16" t="s">
        <v>25</v>
      </c>
      <c r="O705" s="16" t="s">
        <v>25</v>
      </c>
      <c r="P705" s="16" t="s">
        <v>25</v>
      </c>
      <c r="Q705" s="16" t="s">
        <v>25</v>
      </c>
      <c r="R705" s="16"/>
      <c r="S705" s="18"/>
      <c r="T705" s="16"/>
      <c r="U705" s="16"/>
      <c r="V705" s="16"/>
      <c r="W705" s="16"/>
      <c r="X705" s="18">
        <f>0.3*14*J705</f>
        <v>25.200000000000003</v>
      </c>
      <c r="Y705" s="16"/>
      <c r="Z705" s="18">
        <f>U705+V705+W705+X705+Y705</f>
        <v>25.200000000000003</v>
      </c>
      <c r="AA705" s="32"/>
    </row>
    <row r="706" spans="1:27" s="3" customFormat="1" outlineLevel="2">
      <c r="A706" s="21"/>
      <c r="B706" s="21"/>
      <c r="C706" s="21"/>
      <c r="D706" s="16" t="s">
        <v>1664</v>
      </c>
      <c r="E706" s="21"/>
      <c r="F706" s="21"/>
      <c r="G706" s="16" t="s">
        <v>706</v>
      </c>
      <c r="H706" s="34" t="s">
        <v>1583</v>
      </c>
      <c r="I706" s="34"/>
      <c r="J706" s="34">
        <v>4</v>
      </c>
      <c r="K706" s="21"/>
      <c r="L706" s="21"/>
      <c r="M706" s="21"/>
      <c r="N706" s="21"/>
      <c r="O706" s="21"/>
      <c r="P706" s="21"/>
      <c r="Q706" s="21"/>
      <c r="R706" s="21"/>
      <c r="S706" s="35"/>
      <c r="T706" s="17"/>
      <c r="U706" s="16"/>
      <c r="V706" s="17">
        <f>J706*14</f>
        <v>56</v>
      </c>
      <c r="W706" s="17"/>
      <c r="X706" s="23"/>
      <c r="Y706" s="17"/>
      <c r="Z706" s="18">
        <f>U706+V706+W706+X706+Y706</f>
        <v>56</v>
      </c>
    </row>
    <row r="707" spans="1:27" s="3" customFormat="1" outlineLevel="2">
      <c r="A707" s="21"/>
      <c r="B707" s="21"/>
      <c r="C707" s="21"/>
      <c r="D707" s="16" t="s">
        <v>1650</v>
      </c>
      <c r="E707" s="21"/>
      <c r="F707" s="21"/>
      <c r="G707" s="16" t="s">
        <v>706</v>
      </c>
      <c r="H707" s="21" t="s">
        <v>1583</v>
      </c>
      <c r="I707" s="21"/>
      <c r="J707" s="21">
        <v>10</v>
      </c>
      <c r="K707" s="21"/>
      <c r="L707" s="21"/>
      <c r="M707" s="21"/>
      <c r="N707" s="21"/>
      <c r="O707" s="21"/>
      <c r="P707" s="21"/>
      <c r="Q707" s="21"/>
      <c r="R707" s="21"/>
      <c r="S707" s="35"/>
      <c r="T707" s="17"/>
      <c r="U707" s="17"/>
      <c r="V707" s="17"/>
      <c r="W707" s="17"/>
      <c r="X707" s="23"/>
      <c r="Y707" s="17">
        <f>2*J707</f>
        <v>20</v>
      </c>
      <c r="Z707" s="18">
        <f>U707+V707+W707+X707+Y707</f>
        <v>20</v>
      </c>
      <c r="AA707" s="33"/>
    </row>
    <row r="708" spans="1:27" s="3" customFormat="1" outlineLevel="1">
      <c r="A708" s="21"/>
      <c r="B708" s="21"/>
      <c r="C708" s="21"/>
      <c r="D708" s="16"/>
      <c r="E708" s="21"/>
      <c r="F708" s="21"/>
      <c r="G708" s="42" t="s">
        <v>2404</v>
      </c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35"/>
      <c r="T708" s="17"/>
      <c r="U708" s="17"/>
      <c r="V708" s="17"/>
      <c r="W708" s="17"/>
      <c r="X708" s="23"/>
      <c r="Y708" s="17"/>
      <c r="Z708" s="18">
        <f>SUBTOTAL(9,Z702:Z707)</f>
        <v>309.97280858676208</v>
      </c>
      <c r="AA708" s="33"/>
    </row>
    <row r="709" spans="1:27" s="3" customFormat="1" outlineLevel="2">
      <c r="A709" s="16" t="s">
        <v>13</v>
      </c>
      <c r="B709" s="16" t="s">
        <v>62</v>
      </c>
      <c r="C709" s="16" t="s">
        <v>63</v>
      </c>
      <c r="D709" s="16" t="s">
        <v>1651</v>
      </c>
      <c r="E709" s="16" t="s">
        <v>1686</v>
      </c>
      <c r="F709" s="16" t="s">
        <v>45</v>
      </c>
      <c r="G709" s="24" t="s">
        <v>2028</v>
      </c>
      <c r="H709" s="16" t="s">
        <v>2029</v>
      </c>
      <c r="I709" s="16" t="s">
        <v>19</v>
      </c>
      <c r="J709" s="16">
        <v>4</v>
      </c>
      <c r="K709" s="16" t="s">
        <v>79</v>
      </c>
      <c r="L709" s="16" t="s">
        <v>60</v>
      </c>
      <c r="M709" s="16" t="s">
        <v>80</v>
      </c>
      <c r="N709" s="16" t="s">
        <v>61</v>
      </c>
      <c r="O709" s="16" t="s">
        <v>24</v>
      </c>
      <c r="P709" s="16" t="s">
        <v>69</v>
      </c>
      <c r="Q709" s="16" t="s">
        <v>25</v>
      </c>
      <c r="R709" s="17">
        <v>12</v>
      </c>
      <c r="S709" s="18">
        <f>IF(J709&lt;25,1,1+(J709-25)/J709)</f>
        <v>1</v>
      </c>
      <c r="T709" s="16">
        <v>1</v>
      </c>
      <c r="U709" s="16">
        <f>O709*S709*T709</f>
        <v>20</v>
      </c>
      <c r="V709" s="16"/>
      <c r="W709" s="16"/>
      <c r="X709" s="18">
        <f>R709*S709</f>
        <v>12</v>
      </c>
      <c r="Y709" s="16"/>
      <c r="Z709" s="18">
        <f>U709+V709+W709+X709+Y709</f>
        <v>32</v>
      </c>
    </row>
    <row r="710" spans="1:27" s="3" customFormat="1" outlineLevel="2">
      <c r="A710" s="16" t="s">
        <v>30</v>
      </c>
      <c r="B710" s="16" t="s">
        <v>62</v>
      </c>
      <c r="C710" s="16" t="s">
        <v>63</v>
      </c>
      <c r="D710" s="16" t="s">
        <v>1666</v>
      </c>
      <c r="E710" s="16" t="s">
        <v>1648</v>
      </c>
      <c r="F710" s="16" t="s">
        <v>45</v>
      </c>
      <c r="G710" s="24" t="s">
        <v>2028</v>
      </c>
      <c r="H710" s="16" t="s">
        <v>2029</v>
      </c>
      <c r="I710" s="16" t="s">
        <v>19</v>
      </c>
      <c r="J710" s="16">
        <v>57</v>
      </c>
      <c r="K710" s="16" t="s">
        <v>76</v>
      </c>
      <c r="L710" s="16" t="s">
        <v>77</v>
      </c>
      <c r="M710" s="16" t="s">
        <v>78</v>
      </c>
      <c r="N710" s="16" t="s">
        <v>61</v>
      </c>
      <c r="O710" s="16" t="s">
        <v>24</v>
      </c>
      <c r="P710" s="16" t="s">
        <v>69</v>
      </c>
      <c r="Q710" s="16" t="s">
        <v>25</v>
      </c>
      <c r="R710" s="17">
        <v>12</v>
      </c>
      <c r="S710" s="18">
        <f>IF(J710&lt;25,1,1+(J710-25)/J710)</f>
        <v>1.5614035087719298</v>
      </c>
      <c r="T710" s="16">
        <v>1</v>
      </c>
      <c r="U710" s="16">
        <f>O710*S710*T710</f>
        <v>31.228070175438596</v>
      </c>
      <c r="V710" s="16"/>
      <c r="W710" s="16"/>
      <c r="X710" s="18">
        <f>R710*S710</f>
        <v>18.736842105263158</v>
      </c>
      <c r="Y710" s="16"/>
      <c r="Z710" s="18">
        <f>U710+V710+W710+X710+Y710</f>
        <v>49.964912280701753</v>
      </c>
    </row>
    <row r="711" spans="1:27" s="3" customFormat="1" outlineLevel="2">
      <c r="A711" s="21"/>
      <c r="B711" s="21"/>
      <c r="C711" s="21"/>
      <c r="D711" s="16" t="s">
        <v>1649</v>
      </c>
      <c r="E711" s="21"/>
      <c r="F711" s="21"/>
      <c r="G711" s="24" t="s">
        <v>2028</v>
      </c>
      <c r="H711" s="34" t="s">
        <v>1638</v>
      </c>
      <c r="I711" s="34"/>
      <c r="J711" s="34">
        <v>2</v>
      </c>
      <c r="K711" s="21"/>
      <c r="L711" s="21"/>
      <c r="M711" s="21"/>
      <c r="N711" s="21"/>
      <c r="O711" s="21"/>
      <c r="P711" s="21"/>
      <c r="Q711" s="21"/>
      <c r="R711" s="21"/>
      <c r="S711" s="35"/>
      <c r="T711" s="17"/>
      <c r="U711" s="16"/>
      <c r="V711" s="17">
        <f>J711*14</f>
        <v>28</v>
      </c>
      <c r="W711" s="17"/>
      <c r="X711" s="23"/>
      <c r="Y711" s="17"/>
      <c r="Z711" s="18">
        <f>U711+V711+W711+X711+Y711</f>
        <v>28</v>
      </c>
    </row>
    <row r="712" spans="1:27" s="3" customFormat="1" outlineLevel="1">
      <c r="A712" s="21"/>
      <c r="B712" s="21"/>
      <c r="C712" s="21"/>
      <c r="D712" s="16"/>
      <c r="E712" s="21"/>
      <c r="F712" s="21"/>
      <c r="G712" s="43" t="s">
        <v>2405</v>
      </c>
      <c r="H712" s="34"/>
      <c r="I712" s="34"/>
      <c r="J712" s="34"/>
      <c r="K712" s="21"/>
      <c r="L712" s="21"/>
      <c r="M712" s="21"/>
      <c r="N712" s="21"/>
      <c r="O712" s="21"/>
      <c r="P712" s="21"/>
      <c r="Q712" s="21"/>
      <c r="R712" s="21"/>
      <c r="S712" s="35"/>
      <c r="T712" s="17"/>
      <c r="U712" s="16"/>
      <c r="V712" s="17"/>
      <c r="W712" s="17"/>
      <c r="X712" s="23"/>
      <c r="Y712" s="17"/>
      <c r="Z712" s="18">
        <f>SUBTOTAL(9,Z709:Z711)</f>
        <v>109.96491228070175</v>
      </c>
    </row>
    <row r="713" spans="1:27" s="3" customFormat="1" outlineLevel="2">
      <c r="A713" s="16" t="s">
        <v>30</v>
      </c>
      <c r="B713" s="16" t="s">
        <v>376</v>
      </c>
      <c r="C713" s="16" t="s">
        <v>377</v>
      </c>
      <c r="D713" s="16" t="s">
        <v>1666</v>
      </c>
      <c r="E713" s="16" t="s">
        <v>1648</v>
      </c>
      <c r="F713" s="16" t="s">
        <v>16</v>
      </c>
      <c r="G713" s="16" t="s">
        <v>380</v>
      </c>
      <c r="H713" s="16" t="s">
        <v>381</v>
      </c>
      <c r="I713" s="16" t="s">
        <v>19</v>
      </c>
      <c r="J713" s="16">
        <v>30</v>
      </c>
      <c r="K713" s="16" t="s">
        <v>94</v>
      </c>
      <c r="L713" s="16" t="s">
        <v>345</v>
      </c>
      <c r="M713" s="16" t="s">
        <v>382</v>
      </c>
      <c r="N713" s="16" t="s">
        <v>22</v>
      </c>
      <c r="O713" s="16" t="s">
        <v>138</v>
      </c>
      <c r="P713" s="16" t="s">
        <v>21</v>
      </c>
      <c r="Q713" s="16" t="s">
        <v>25</v>
      </c>
      <c r="R713" s="17">
        <v>4</v>
      </c>
      <c r="S713" s="18">
        <f>IF(J713&lt;25,1,1+(J713-25)/J713)</f>
        <v>1.1666666666666667</v>
      </c>
      <c r="T713" s="16">
        <v>1</v>
      </c>
      <c r="U713" s="16">
        <f>O713*S713*T713</f>
        <v>51.333333333333336</v>
      </c>
      <c r="V713" s="16"/>
      <c r="W713" s="16"/>
      <c r="X713" s="18">
        <f>R713*S713</f>
        <v>4.666666666666667</v>
      </c>
      <c r="Y713" s="16"/>
      <c r="Z713" s="18">
        <f>U713+V713+W713+X713+Y713</f>
        <v>56</v>
      </c>
    </row>
    <row r="714" spans="1:27" s="3" customFormat="1" outlineLevel="2">
      <c r="A714" s="16" t="s">
        <v>521</v>
      </c>
      <c r="B714" s="16" t="s">
        <v>1050</v>
      </c>
      <c r="C714" s="16" t="s">
        <v>1051</v>
      </c>
      <c r="D714" s="16" t="s">
        <v>2030</v>
      </c>
      <c r="E714" s="16" t="s">
        <v>2031</v>
      </c>
      <c r="F714" s="16" t="s">
        <v>16</v>
      </c>
      <c r="G714" s="16" t="s">
        <v>380</v>
      </c>
      <c r="H714" s="16" t="s">
        <v>381</v>
      </c>
      <c r="I714" s="16" t="s">
        <v>19</v>
      </c>
      <c r="J714" s="16">
        <v>1</v>
      </c>
      <c r="K714" s="16" t="s">
        <v>1052</v>
      </c>
      <c r="L714" s="16" t="s">
        <v>1053</v>
      </c>
      <c r="M714" s="16" t="s">
        <v>908</v>
      </c>
      <c r="N714" s="16" t="s">
        <v>25</v>
      </c>
      <c r="O714" s="16" t="s">
        <v>25</v>
      </c>
      <c r="P714" s="16" t="s">
        <v>25</v>
      </c>
      <c r="Q714" s="16" t="s">
        <v>25</v>
      </c>
      <c r="R714" s="17"/>
      <c r="S714" s="18">
        <f>IF(J714&lt;25,1,1+(J714-25)/J714)</f>
        <v>1</v>
      </c>
      <c r="T714" s="16"/>
      <c r="U714" s="16"/>
      <c r="V714" s="16"/>
      <c r="W714" s="16"/>
      <c r="X714" s="18">
        <f>32*S714*F714</f>
        <v>96</v>
      </c>
      <c r="Y714" s="16"/>
      <c r="Z714" s="18">
        <f>U714+V714+W714+X714+Y714</f>
        <v>96</v>
      </c>
      <c r="AA714" s="33"/>
    </row>
    <row r="715" spans="1:27" s="3" customFormat="1" outlineLevel="2">
      <c r="A715" s="16" t="s">
        <v>30</v>
      </c>
      <c r="B715" s="16" t="s">
        <v>455</v>
      </c>
      <c r="C715" s="16" t="s">
        <v>456</v>
      </c>
      <c r="D715" s="16" t="s">
        <v>2032</v>
      </c>
      <c r="E715" s="16" t="s">
        <v>2033</v>
      </c>
      <c r="F715" s="16" t="s">
        <v>33</v>
      </c>
      <c r="G715" s="16" t="s">
        <v>380</v>
      </c>
      <c r="H715" s="16" t="s">
        <v>381</v>
      </c>
      <c r="I715" s="16" t="s">
        <v>19</v>
      </c>
      <c r="J715" s="16">
        <v>55</v>
      </c>
      <c r="K715" s="16" t="s">
        <v>457</v>
      </c>
      <c r="L715" s="16" t="s">
        <v>332</v>
      </c>
      <c r="M715" s="16" t="s">
        <v>78</v>
      </c>
      <c r="N715" s="16" t="s">
        <v>39</v>
      </c>
      <c r="O715" s="16" t="s">
        <v>39</v>
      </c>
      <c r="P715" s="16" t="s">
        <v>25</v>
      </c>
      <c r="Q715" s="16" t="s">
        <v>25</v>
      </c>
      <c r="R715" s="17">
        <v>0</v>
      </c>
      <c r="S715" s="18">
        <f>IF(J715&lt;25,1,1+(J715-25)/J715)</f>
        <v>1.5454545454545454</v>
      </c>
      <c r="T715" s="16">
        <v>1</v>
      </c>
      <c r="U715" s="16">
        <f>O715*S715*T715</f>
        <v>98.909090909090907</v>
      </c>
      <c r="V715" s="16"/>
      <c r="W715" s="16"/>
      <c r="X715" s="18"/>
      <c r="Y715" s="16"/>
      <c r="Z715" s="18">
        <f>U715+V715+W715+X715+Y715</f>
        <v>98.909090909090907</v>
      </c>
    </row>
    <row r="716" spans="1:27" s="3" customFormat="1" outlineLevel="2">
      <c r="A716" s="16" t="s">
        <v>13</v>
      </c>
      <c r="B716" s="16" t="s">
        <v>468</v>
      </c>
      <c r="C716" s="16" t="s">
        <v>469</v>
      </c>
      <c r="D716" s="16" t="s">
        <v>2034</v>
      </c>
      <c r="E716" s="16" t="s">
        <v>2033</v>
      </c>
      <c r="F716" s="16" t="s">
        <v>51</v>
      </c>
      <c r="G716" s="16" t="s">
        <v>380</v>
      </c>
      <c r="H716" s="16" t="s">
        <v>381</v>
      </c>
      <c r="I716" s="16" t="s">
        <v>19</v>
      </c>
      <c r="J716" s="16">
        <v>51</v>
      </c>
      <c r="K716" s="16"/>
      <c r="L716" s="16"/>
      <c r="M716" s="16" t="s">
        <v>80</v>
      </c>
      <c r="N716" s="16" t="s">
        <v>56</v>
      </c>
      <c r="O716" s="16" t="s">
        <v>25</v>
      </c>
      <c r="P716" s="16" t="s">
        <v>56</v>
      </c>
      <c r="Q716" s="16" t="s">
        <v>25</v>
      </c>
      <c r="R716" s="17">
        <f>P716+Q716</f>
        <v>16</v>
      </c>
      <c r="S716" s="18">
        <f>IF(J716&lt;25,1,1+(J716-25)/J716)</f>
        <v>1.5098039215686274</v>
      </c>
      <c r="T716" s="16"/>
      <c r="U716" s="16"/>
      <c r="V716" s="16"/>
      <c r="W716" s="16"/>
      <c r="X716" s="18">
        <f>R716*S716</f>
        <v>24.156862745098039</v>
      </c>
      <c r="Y716" s="16"/>
      <c r="Z716" s="18">
        <f>U716+V716+W716+X716+Y716</f>
        <v>24.156862745098039</v>
      </c>
      <c r="AA716" s="2"/>
    </row>
    <row r="717" spans="1:27" s="3" customFormat="1" outlineLevel="2">
      <c r="A717" s="16" t="s">
        <v>42</v>
      </c>
      <c r="B717" s="16" t="s">
        <v>1066</v>
      </c>
      <c r="C717" s="16" t="s">
        <v>1067</v>
      </c>
      <c r="D717" s="16" t="s">
        <v>2034</v>
      </c>
      <c r="E717" s="16" t="s">
        <v>2031</v>
      </c>
      <c r="F717" s="16" t="s">
        <v>51</v>
      </c>
      <c r="G717" s="16" t="s">
        <v>380</v>
      </c>
      <c r="H717" s="16" t="s">
        <v>381</v>
      </c>
      <c r="I717" s="16" t="s">
        <v>19</v>
      </c>
      <c r="J717" s="16">
        <v>69</v>
      </c>
      <c r="K717" s="16"/>
      <c r="L717" s="16"/>
      <c r="M717" s="16" t="s">
        <v>948</v>
      </c>
      <c r="N717" s="16" t="s">
        <v>56</v>
      </c>
      <c r="O717" s="16" t="s">
        <v>25</v>
      </c>
      <c r="P717" s="16" t="s">
        <v>56</v>
      </c>
      <c r="Q717" s="16" t="s">
        <v>25</v>
      </c>
      <c r="R717" s="17">
        <f>P717+Q717</f>
        <v>16</v>
      </c>
      <c r="S717" s="18">
        <v>1</v>
      </c>
      <c r="T717" s="16"/>
      <c r="U717" s="16"/>
      <c r="V717" s="16"/>
      <c r="W717" s="16"/>
      <c r="X717" s="18">
        <f>R717*S717*3</f>
        <v>48</v>
      </c>
      <c r="Y717" s="16"/>
      <c r="Z717" s="18">
        <f>U717+V717+W717+X717+Y717</f>
        <v>48</v>
      </c>
      <c r="AA717" s="2"/>
    </row>
    <row r="718" spans="1:27" s="3" customFormat="1" outlineLevel="2">
      <c r="A718" s="16" t="s">
        <v>42</v>
      </c>
      <c r="B718" s="16" t="s">
        <v>1070</v>
      </c>
      <c r="C718" s="16" t="s">
        <v>1071</v>
      </c>
      <c r="D718" s="16" t="s">
        <v>2032</v>
      </c>
      <c r="E718" s="16" t="s">
        <v>2031</v>
      </c>
      <c r="F718" s="16" t="s">
        <v>16</v>
      </c>
      <c r="G718" s="16" t="s">
        <v>380</v>
      </c>
      <c r="H718" s="16" t="s">
        <v>381</v>
      </c>
      <c r="I718" s="16" t="s">
        <v>19</v>
      </c>
      <c r="J718" s="16">
        <v>70</v>
      </c>
      <c r="K718" s="16" t="s">
        <v>1014</v>
      </c>
      <c r="L718" s="16" t="s">
        <v>1073</v>
      </c>
      <c r="M718" s="16" t="s">
        <v>948</v>
      </c>
      <c r="N718" s="16" t="s">
        <v>22</v>
      </c>
      <c r="O718" s="16" t="s">
        <v>22</v>
      </c>
      <c r="P718" s="16" t="s">
        <v>25</v>
      </c>
      <c r="Q718" s="16" t="s">
        <v>25</v>
      </c>
      <c r="R718" s="17">
        <v>0</v>
      </c>
      <c r="S718" s="18">
        <f>IF(J718&lt;25,1,1+(J718-25)/J718)</f>
        <v>1.6428571428571428</v>
      </c>
      <c r="T718" s="16">
        <v>1</v>
      </c>
      <c r="U718" s="16">
        <f>O718*S718*T718</f>
        <v>78.857142857142861</v>
      </c>
      <c r="V718" s="16"/>
      <c r="W718" s="16"/>
      <c r="X718" s="18"/>
      <c r="Y718" s="16"/>
      <c r="Z718" s="18">
        <f>U718+V718+W718+X718+Y718</f>
        <v>78.857142857142861</v>
      </c>
    </row>
    <row r="719" spans="1:27" s="3" customFormat="1" outlineLevel="2">
      <c r="A719" s="11"/>
      <c r="B719" s="11"/>
      <c r="C719" s="11" t="s">
        <v>2035</v>
      </c>
      <c r="D719" s="11" t="s">
        <v>2036</v>
      </c>
      <c r="E719" s="11"/>
      <c r="F719" s="11"/>
      <c r="G719" s="16" t="s">
        <v>380</v>
      </c>
      <c r="H719" s="11" t="s">
        <v>2037</v>
      </c>
      <c r="I719" s="11"/>
      <c r="J719" s="11"/>
      <c r="K719" s="11"/>
      <c r="L719" s="11"/>
      <c r="M719" s="11"/>
      <c r="N719" s="11"/>
      <c r="O719" s="11"/>
      <c r="P719" s="11"/>
      <c r="Q719" s="11"/>
      <c r="R719" s="10"/>
      <c r="S719" s="11"/>
      <c r="T719" s="11"/>
      <c r="U719" s="11"/>
      <c r="V719" s="11"/>
      <c r="W719" s="11">
        <v>15</v>
      </c>
      <c r="X719" s="11"/>
      <c r="Y719" s="11"/>
      <c r="Z719" s="18">
        <f>U719+V719+W719+X719+Y719</f>
        <v>15</v>
      </c>
      <c r="AA719" s="33"/>
    </row>
    <row r="720" spans="1:27" s="3" customFormat="1" outlineLevel="2">
      <c r="A720" s="21"/>
      <c r="B720" s="21"/>
      <c r="C720" s="21"/>
      <c r="D720" s="16" t="s">
        <v>1705</v>
      </c>
      <c r="E720" s="21"/>
      <c r="F720" s="21"/>
      <c r="G720" s="16" t="s">
        <v>380</v>
      </c>
      <c r="H720" s="34" t="s">
        <v>1621</v>
      </c>
      <c r="I720" s="34"/>
      <c r="J720" s="34">
        <v>7</v>
      </c>
      <c r="K720" s="21"/>
      <c r="L720" s="21"/>
      <c r="M720" s="21"/>
      <c r="N720" s="21"/>
      <c r="O720" s="21"/>
      <c r="P720" s="21"/>
      <c r="Q720" s="21"/>
      <c r="R720" s="21"/>
      <c r="S720" s="35"/>
      <c r="T720" s="17"/>
      <c r="U720" s="16"/>
      <c r="V720" s="17">
        <f>J720*14</f>
        <v>98</v>
      </c>
      <c r="W720" s="17"/>
      <c r="X720" s="23"/>
      <c r="Y720" s="17"/>
      <c r="Z720" s="18">
        <f>U720+V720+W720+X720+Y720</f>
        <v>98</v>
      </c>
    </row>
    <row r="721" spans="1:32" s="3" customFormat="1" outlineLevel="2">
      <c r="A721" s="21"/>
      <c r="B721" s="21"/>
      <c r="C721" s="21"/>
      <c r="D721" s="16" t="s">
        <v>1706</v>
      </c>
      <c r="E721" s="21"/>
      <c r="F721" s="21"/>
      <c r="G721" s="16" t="s">
        <v>380</v>
      </c>
      <c r="H721" s="21" t="s">
        <v>1621</v>
      </c>
      <c r="I721" s="21"/>
      <c r="J721" s="21">
        <v>12</v>
      </c>
      <c r="K721" s="21"/>
      <c r="L721" s="21"/>
      <c r="M721" s="21"/>
      <c r="N721" s="21"/>
      <c r="O721" s="21"/>
      <c r="P721" s="21"/>
      <c r="Q721" s="21"/>
      <c r="R721" s="21"/>
      <c r="S721" s="35"/>
      <c r="T721" s="17"/>
      <c r="U721" s="17"/>
      <c r="V721" s="17"/>
      <c r="W721" s="17"/>
      <c r="X721" s="23"/>
      <c r="Y721" s="17">
        <f>2*J721</f>
        <v>24</v>
      </c>
      <c r="Z721" s="18">
        <f>U721+V721+W721+X721+Y721</f>
        <v>24</v>
      </c>
      <c r="AA721" s="33"/>
    </row>
    <row r="722" spans="1:32" s="3" customFormat="1" outlineLevel="1">
      <c r="A722" s="21"/>
      <c r="B722" s="21"/>
      <c r="C722" s="21"/>
      <c r="D722" s="16"/>
      <c r="E722" s="21"/>
      <c r="F722" s="21"/>
      <c r="G722" s="42" t="s">
        <v>2406</v>
      </c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35"/>
      <c r="T722" s="17"/>
      <c r="U722" s="17"/>
      <c r="V722" s="17"/>
      <c r="W722" s="17"/>
      <c r="X722" s="23"/>
      <c r="Y722" s="17"/>
      <c r="Z722" s="18">
        <f>SUBTOTAL(9,Z713:Z721)</f>
        <v>538.92309651133178</v>
      </c>
      <c r="AA722" s="33"/>
    </row>
    <row r="723" spans="1:32" s="3" customFormat="1" outlineLevel="2">
      <c r="A723" s="16" t="s">
        <v>521</v>
      </c>
      <c r="B723" s="16" t="s">
        <v>983</v>
      </c>
      <c r="C723" s="16" t="s">
        <v>984</v>
      </c>
      <c r="D723" s="16" t="s">
        <v>1861</v>
      </c>
      <c r="E723" s="16" t="s">
        <v>1656</v>
      </c>
      <c r="F723" s="16" t="s">
        <v>99</v>
      </c>
      <c r="G723" s="16" t="s">
        <v>985</v>
      </c>
      <c r="H723" s="16" t="s">
        <v>986</v>
      </c>
      <c r="I723" s="16" t="s">
        <v>19</v>
      </c>
      <c r="J723" s="16">
        <v>52</v>
      </c>
      <c r="K723" s="16"/>
      <c r="L723" s="16"/>
      <c r="M723" s="16" t="s">
        <v>906</v>
      </c>
      <c r="N723" s="16" t="s">
        <v>61</v>
      </c>
      <c r="O723" s="16" t="s">
        <v>25</v>
      </c>
      <c r="P723" s="16" t="s">
        <v>61</v>
      </c>
      <c r="Q723" s="16" t="s">
        <v>25</v>
      </c>
      <c r="R723" s="17">
        <f>P723+Q723</f>
        <v>32</v>
      </c>
      <c r="S723" s="18">
        <v>1</v>
      </c>
      <c r="T723" s="16"/>
      <c r="U723" s="16"/>
      <c r="V723" s="16"/>
      <c r="W723" s="16"/>
      <c r="X723" s="18">
        <f>R723*S723*3</f>
        <v>96</v>
      </c>
      <c r="Y723" s="16"/>
      <c r="Z723" s="18">
        <f>U723+V723+W723+X723+Y723</f>
        <v>96</v>
      </c>
      <c r="AA723" s="2"/>
    </row>
    <row r="724" spans="1:32" s="3" customFormat="1" outlineLevel="2">
      <c r="A724" s="16" t="s">
        <v>13</v>
      </c>
      <c r="B724" s="16" t="s">
        <v>1347</v>
      </c>
      <c r="C724" s="16" t="s">
        <v>1348</v>
      </c>
      <c r="D724" s="16" t="s">
        <v>2038</v>
      </c>
      <c r="E724" s="16" t="s">
        <v>2039</v>
      </c>
      <c r="F724" s="16" t="s">
        <v>33</v>
      </c>
      <c r="G724" s="16" t="s">
        <v>985</v>
      </c>
      <c r="H724" s="16" t="s">
        <v>986</v>
      </c>
      <c r="I724" s="16" t="s">
        <v>19</v>
      </c>
      <c r="J724" s="16">
        <v>61</v>
      </c>
      <c r="K724" s="16" t="s">
        <v>1080</v>
      </c>
      <c r="L724" s="16" t="s">
        <v>1237</v>
      </c>
      <c r="M724" s="16" t="s">
        <v>273</v>
      </c>
      <c r="N724" s="16" t="s">
        <v>39</v>
      </c>
      <c r="O724" s="16" t="s">
        <v>39</v>
      </c>
      <c r="P724" s="16" t="s">
        <v>25</v>
      </c>
      <c r="Q724" s="16" t="s">
        <v>25</v>
      </c>
      <c r="R724" s="17">
        <v>0</v>
      </c>
      <c r="S724" s="18">
        <f>IF(J724&lt;25,1,1+(J724-25)/J724)</f>
        <v>1.5901639344262295</v>
      </c>
      <c r="T724" s="16">
        <v>1</v>
      </c>
      <c r="U724" s="16">
        <f>O724*S724*T724</f>
        <v>101.77049180327869</v>
      </c>
      <c r="V724" s="16"/>
      <c r="W724" s="16"/>
      <c r="X724" s="18"/>
      <c r="Y724" s="16"/>
      <c r="Z724" s="18">
        <f>U724+V724+W724+X724+Y724</f>
        <v>101.77049180327869</v>
      </c>
    </row>
    <row r="725" spans="1:32" s="3" customFormat="1" outlineLevel="2">
      <c r="A725" s="11"/>
      <c r="B725" s="11"/>
      <c r="C725" s="11" t="s">
        <v>2040</v>
      </c>
      <c r="D725" s="11" t="s">
        <v>2041</v>
      </c>
      <c r="E725" s="11"/>
      <c r="F725" s="11"/>
      <c r="G725" s="16" t="s">
        <v>985</v>
      </c>
      <c r="H725" s="11" t="s">
        <v>2042</v>
      </c>
      <c r="I725" s="11"/>
      <c r="J725" s="11"/>
      <c r="K725" s="11"/>
      <c r="L725" s="11"/>
      <c r="M725" s="11"/>
      <c r="N725" s="11"/>
      <c r="O725" s="11"/>
      <c r="P725" s="11"/>
      <c r="Q725" s="11"/>
      <c r="R725" s="10"/>
      <c r="S725" s="11"/>
      <c r="T725" s="11"/>
      <c r="U725" s="11"/>
      <c r="V725" s="11"/>
      <c r="W725" s="11">
        <v>15</v>
      </c>
      <c r="X725" s="11"/>
      <c r="Y725" s="11"/>
      <c r="Z725" s="18">
        <f>U725+V725+W725+X725+Y725</f>
        <v>15</v>
      </c>
      <c r="AA725" s="33"/>
    </row>
    <row r="726" spans="1:32" s="3" customFormat="1" outlineLevel="2">
      <c r="A726" s="16" t="s">
        <v>521</v>
      </c>
      <c r="B726" s="16" t="s">
        <v>897</v>
      </c>
      <c r="C726" s="16" t="s">
        <v>898</v>
      </c>
      <c r="D726" s="16" t="s">
        <v>2043</v>
      </c>
      <c r="E726" s="16" t="s">
        <v>2044</v>
      </c>
      <c r="F726" s="16" t="s">
        <v>2045</v>
      </c>
      <c r="G726" s="16" t="s">
        <v>985</v>
      </c>
      <c r="H726" s="16" t="s">
        <v>2046</v>
      </c>
      <c r="I726" s="16"/>
      <c r="J726" s="16">
        <v>4</v>
      </c>
      <c r="K726" s="16"/>
      <c r="L726" s="16"/>
      <c r="M726" s="16"/>
      <c r="N726" s="16"/>
      <c r="O726" s="16"/>
      <c r="P726" s="16"/>
      <c r="Q726" s="16"/>
      <c r="R726" s="17"/>
      <c r="S726" s="18"/>
      <c r="T726" s="16"/>
      <c r="U726" s="16"/>
      <c r="V726" s="16"/>
      <c r="W726" s="16"/>
      <c r="X726" s="18">
        <f>0.3*14*J726</f>
        <v>16.8</v>
      </c>
      <c r="Y726" s="16"/>
      <c r="Z726" s="18">
        <f>U726+V726+W726+X726+Y726</f>
        <v>16.8</v>
      </c>
    </row>
    <row r="727" spans="1:32" s="3" customFormat="1" outlineLevel="2">
      <c r="A727" s="16" t="s">
        <v>13</v>
      </c>
      <c r="B727" s="16" t="s">
        <v>916</v>
      </c>
      <c r="C727" s="16" t="s">
        <v>917</v>
      </c>
      <c r="D727" s="16" t="s">
        <v>2038</v>
      </c>
      <c r="E727" s="16" t="s">
        <v>2039</v>
      </c>
      <c r="F727" s="16" t="s">
        <v>16</v>
      </c>
      <c r="G727" s="16" t="s">
        <v>985</v>
      </c>
      <c r="H727" s="16" t="s">
        <v>986</v>
      </c>
      <c r="I727" s="16" t="s">
        <v>19</v>
      </c>
      <c r="J727" s="16">
        <v>40</v>
      </c>
      <c r="K727" s="16" t="s">
        <v>991</v>
      </c>
      <c r="L727" s="16" t="s">
        <v>1156</v>
      </c>
      <c r="M727" s="16" t="s">
        <v>1401</v>
      </c>
      <c r="N727" s="16" t="s">
        <v>22</v>
      </c>
      <c r="O727" s="16" t="s">
        <v>22</v>
      </c>
      <c r="P727" s="16" t="s">
        <v>25</v>
      </c>
      <c r="Q727" s="16" t="s">
        <v>25</v>
      </c>
      <c r="R727" s="17">
        <v>0</v>
      </c>
      <c r="S727" s="18">
        <f>IF(J727&lt;25,1,1+(J727-25)/J727)</f>
        <v>1.375</v>
      </c>
      <c r="T727" s="16">
        <v>1</v>
      </c>
      <c r="U727" s="16">
        <f>O727*S727*T727</f>
        <v>66</v>
      </c>
      <c r="V727" s="16"/>
      <c r="W727" s="16"/>
      <c r="X727" s="18"/>
      <c r="Y727" s="16"/>
      <c r="Z727" s="18">
        <f>U727+V727+W727+X727+Y727</f>
        <v>66</v>
      </c>
    </row>
    <row r="728" spans="1:32" s="3" customFormat="1" outlineLevel="2">
      <c r="A728" s="16" t="s">
        <v>13</v>
      </c>
      <c r="B728" s="16" t="s">
        <v>1409</v>
      </c>
      <c r="C728" s="16" t="s">
        <v>1410</v>
      </c>
      <c r="D728" s="16" t="s">
        <v>2047</v>
      </c>
      <c r="E728" s="16" t="s">
        <v>2039</v>
      </c>
      <c r="F728" s="16" t="s">
        <v>51</v>
      </c>
      <c r="G728" s="16" t="s">
        <v>985</v>
      </c>
      <c r="H728" s="16" t="s">
        <v>986</v>
      </c>
      <c r="I728" s="16" t="s">
        <v>19</v>
      </c>
      <c r="J728" s="16">
        <v>59</v>
      </c>
      <c r="K728" s="16"/>
      <c r="L728" s="16"/>
      <c r="M728" s="16" t="s">
        <v>1034</v>
      </c>
      <c r="N728" s="16" t="s">
        <v>56</v>
      </c>
      <c r="O728" s="16" t="s">
        <v>25</v>
      </c>
      <c r="P728" s="16" t="s">
        <v>56</v>
      </c>
      <c r="Q728" s="16" t="s">
        <v>25</v>
      </c>
      <c r="R728" s="17">
        <f>P728+Q728</f>
        <v>16</v>
      </c>
      <c r="S728" s="18">
        <f>IF(J728/2&lt;25,1,1+(J728/2-25)/J728/2)</f>
        <v>1.0381355932203389</v>
      </c>
      <c r="T728" s="16"/>
      <c r="U728" s="16"/>
      <c r="V728" s="16"/>
      <c r="W728" s="16"/>
      <c r="X728" s="18">
        <f>R728*S728*2</f>
        <v>33.220338983050844</v>
      </c>
      <c r="Y728" s="16"/>
      <c r="Z728" s="18">
        <f>U728+V728+W728+X728+Y728</f>
        <v>33.220338983050844</v>
      </c>
      <c r="AA728" s="2"/>
    </row>
    <row r="729" spans="1:32" s="3" customFormat="1" ht="12.95" customHeight="1" outlineLevel="2">
      <c r="A729" s="21"/>
      <c r="B729" s="21"/>
      <c r="C729" s="21"/>
      <c r="D729" s="16" t="s">
        <v>2048</v>
      </c>
      <c r="E729" s="21"/>
      <c r="F729" s="21"/>
      <c r="G729" s="16" t="s">
        <v>985</v>
      </c>
      <c r="H729" s="34" t="s">
        <v>1504</v>
      </c>
      <c r="I729" s="34"/>
      <c r="J729" s="34">
        <v>4</v>
      </c>
      <c r="K729" s="21"/>
      <c r="L729" s="21"/>
      <c r="M729" s="21"/>
      <c r="N729" s="21"/>
      <c r="O729" s="21"/>
      <c r="P729" s="21"/>
      <c r="Q729" s="21"/>
      <c r="R729" s="21"/>
      <c r="S729" s="35"/>
      <c r="T729" s="17"/>
      <c r="U729" s="16"/>
      <c r="V729" s="17">
        <f>J729*14</f>
        <v>56</v>
      </c>
      <c r="W729" s="17"/>
      <c r="X729" s="23"/>
      <c r="Y729" s="17"/>
      <c r="Z729" s="18">
        <f>U729+V729+W729+X729+Y729</f>
        <v>56</v>
      </c>
    </row>
    <row r="730" spans="1:32" s="3" customFormat="1" ht="12.95" customHeight="1" outlineLevel="2">
      <c r="A730" s="21"/>
      <c r="B730" s="21"/>
      <c r="C730" s="21"/>
      <c r="D730" s="16" t="s">
        <v>2049</v>
      </c>
      <c r="E730" s="21"/>
      <c r="F730" s="21"/>
      <c r="G730" s="16" t="s">
        <v>985</v>
      </c>
      <c r="H730" s="21" t="s">
        <v>1504</v>
      </c>
      <c r="I730" s="21"/>
      <c r="J730" s="21">
        <v>6</v>
      </c>
      <c r="K730" s="21"/>
      <c r="L730" s="21"/>
      <c r="M730" s="21"/>
      <c r="N730" s="21"/>
      <c r="O730" s="21"/>
      <c r="P730" s="21"/>
      <c r="Q730" s="21"/>
      <c r="R730" s="21"/>
      <c r="S730" s="35"/>
      <c r="T730" s="17"/>
      <c r="U730" s="17"/>
      <c r="V730" s="17"/>
      <c r="W730" s="17"/>
      <c r="X730" s="23"/>
      <c r="Y730" s="17">
        <f>2*J730</f>
        <v>12</v>
      </c>
      <c r="Z730" s="18">
        <f>U730+V730+W730+X730+Y730</f>
        <v>12</v>
      </c>
      <c r="AA730" s="33"/>
    </row>
    <row r="731" spans="1:32" s="3" customFormat="1" ht="12.95" customHeight="1" outlineLevel="1">
      <c r="A731" s="21"/>
      <c r="B731" s="21"/>
      <c r="C731" s="21"/>
      <c r="D731" s="16"/>
      <c r="E731" s="21"/>
      <c r="F731" s="21"/>
      <c r="G731" s="42" t="s">
        <v>2407</v>
      </c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35"/>
      <c r="T731" s="17"/>
      <c r="U731" s="17"/>
      <c r="V731" s="17"/>
      <c r="W731" s="17"/>
      <c r="X731" s="23"/>
      <c r="Y731" s="17"/>
      <c r="Z731" s="18">
        <f>SUBTOTAL(9,Z723:Z730)</f>
        <v>396.79083078632954</v>
      </c>
      <c r="AA731" s="33"/>
    </row>
    <row r="732" spans="1:32" s="3" customFormat="1" ht="12.95" customHeight="1" outlineLevel="2">
      <c r="A732" s="21"/>
      <c r="B732" s="21"/>
      <c r="C732" s="21"/>
      <c r="D732" s="16" t="s">
        <v>2048</v>
      </c>
      <c r="E732" s="21"/>
      <c r="F732" s="21"/>
      <c r="G732" s="16" t="s">
        <v>1208</v>
      </c>
      <c r="H732" s="16" t="s">
        <v>2050</v>
      </c>
      <c r="I732" s="34"/>
      <c r="J732" s="34">
        <v>1</v>
      </c>
      <c r="K732" s="21"/>
      <c r="L732" s="21"/>
      <c r="M732" s="21"/>
      <c r="N732" s="21"/>
      <c r="O732" s="21"/>
      <c r="P732" s="21"/>
      <c r="Q732" s="21"/>
      <c r="R732" s="21"/>
      <c r="S732" s="35"/>
      <c r="T732" s="17"/>
      <c r="U732" s="16"/>
      <c r="V732" s="17">
        <f>J732*14</f>
        <v>14</v>
      </c>
      <c r="W732" s="17"/>
      <c r="X732" s="23"/>
      <c r="Y732" s="17"/>
      <c r="Z732" s="18">
        <f>U732+V732+W732+X732+Y732</f>
        <v>14</v>
      </c>
    </row>
    <row r="733" spans="1:32" s="33" customFormat="1" ht="12.95" customHeight="1" outlineLevel="2">
      <c r="A733" s="16" t="s">
        <v>13</v>
      </c>
      <c r="B733" s="16" t="s">
        <v>1211</v>
      </c>
      <c r="C733" s="16" t="s">
        <v>1207</v>
      </c>
      <c r="D733" s="16" t="s">
        <v>1651</v>
      </c>
      <c r="E733" s="16" t="s">
        <v>1652</v>
      </c>
      <c r="F733" s="16" t="s">
        <v>33</v>
      </c>
      <c r="G733" s="16" t="s">
        <v>1208</v>
      </c>
      <c r="H733" s="16" t="s">
        <v>1209</v>
      </c>
      <c r="I733" s="16" t="s">
        <v>54</v>
      </c>
      <c r="J733" s="16">
        <v>119</v>
      </c>
      <c r="K733" s="16" t="s">
        <v>1032</v>
      </c>
      <c r="L733" s="16" t="s">
        <v>1212</v>
      </c>
      <c r="M733" s="16" t="s">
        <v>1201</v>
      </c>
      <c r="N733" s="16" t="s">
        <v>39</v>
      </c>
      <c r="O733" s="16" t="s">
        <v>39</v>
      </c>
      <c r="P733" s="16" t="s">
        <v>25</v>
      </c>
      <c r="Q733" s="16" t="s">
        <v>25</v>
      </c>
      <c r="R733" s="17">
        <v>0</v>
      </c>
      <c r="S733" s="18">
        <f>IF(J733&lt;25,1,1+(J733-25)/J733)</f>
        <v>1.7899159663865545</v>
      </c>
      <c r="T733" s="16">
        <v>1</v>
      </c>
      <c r="U733" s="16">
        <f>O733*S733*T733</f>
        <v>114.55462184873949</v>
      </c>
      <c r="V733" s="16"/>
      <c r="W733" s="16"/>
      <c r="X733" s="18"/>
      <c r="Y733" s="16"/>
      <c r="Z733" s="18">
        <f>U733+V733+W733+X733+Y733</f>
        <v>114.55462184873949</v>
      </c>
      <c r="AA733" s="3"/>
      <c r="AB733" s="2"/>
      <c r="AC733" s="2"/>
      <c r="AD733" s="2"/>
      <c r="AE733" s="5"/>
      <c r="AF733" s="2"/>
    </row>
    <row r="734" spans="1:32" s="33" customFormat="1" ht="12.95" customHeight="1" outlineLevel="2">
      <c r="A734" s="16" t="s">
        <v>13</v>
      </c>
      <c r="B734" s="16" t="s">
        <v>1213</v>
      </c>
      <c r="C734" s="16" t="s">
        <v>1214</v>
      </c>
      <c r="D734" s="16" t="s">
        <v>1717</v>
      </c>
      <c r="E734" s="16" t="s">
        <v>1658</v>
      </c>
      <c r="F734" s="16" t="s">
        <v>51</v>
      </c>
      <c r="G734" s="16" t="s">
        <v>1208</v>
      </c>
      <c r="H734" s="16" t="s">
        <v>2050</v>
      </c>
      <c r="I734" s="16" t="s">
        <v>54</v>
      </c>
      <c r="J734" s="16">
        <v>110</v>
      </c>
      <c r="K734" s="16"/>
      <c r="L734" s="16"/>
      <c r="M734" s="16" t="s">
        <v>1201</v>
      </c>
      <c r="N734" s="16" t="s">
        <v>56</v>
      </c>
      <c r="O734" s="16" t="s">
        <v>25</v>
      </c>
      <c r="P734" s="16" t="s">
        <v>56</v>
      </c>
      <c r="Q734" s="16" t="s">
        <v>25</v>
      </c>
      <c r="R734" s="17">
        <f>P734+Q734</f>
        <v>16</v>
      </c>
      <c r="S734" s="18">
        <v>1</v>
      </c>
      <c r="T734" s="16"/>
      <c r="U734" s="16"/>
      <c r="V734" s="16"/>
      <c r="W734" s="16"/>
      <c r="X734" s="18">
        <f>16*7</f>
        <v>112</v>
      </c>
      <c r="Y734" s="16"/>
      <c r="Z734" s="18">
        <f>U734+V734+W734+X734+Y734</f>
        <v>112</v>
      </c>
      <c r="AA734" s="2"/>
      <c r="AB734" s="2"/>
      <c r="AC734" s="2"/>
      <c r="AD734" s="2"/>
      <c r="AE734" s="5"/>
      <c r="AF734" s="2"/>
    </row>
    <row r="735" spans="1:32" s="33" customFormat="1" ht="12.95" customHeight="1" outlineLevel="2">
      <c r="A735" s="21"/>
      <c r="B735" s="21"/>
      <c r="C735" s="21"/>
      <c r="D735" s="16" t="s">
        <v>1664</v>
      </c>
      <c r="E735" s="21"/>
      <c r="F735" s="21"/>
      <c r="G735" s="16" t="s">
        <v>1208</v>
      </c>
      <c r="H735" s="34" t="s">
        <v>1497</v>
      </c>
      <c r="I735" s="34"/>
      <c r="J735" s="34">
        <v>5</v>
      </c>
      <c r="K735" s="21"/>
      <c r="L735" s="21"/>
      <c r="M735" s="21"/>
      <c r="N735" s="21"/>
      <c r="O735" s="21"/>
      <c r="P735" s="21"/>
      <c r="Q735" s="21"/>
      <c r="R735" s="21"/>
      <c r="S735" s="35"/>
      <c r="T735" s="17"/>
      <c r="U735" s="16"/>
      <c r="V735" s="17">
        <f>J735*14</f>
        <v>70</v>
      </c>
      <c r="W735" s="17"/>
      <c r="X735" s="23"/>
      <c r="Y735" s="17"/>
      <c r="Z735" s="18">
        <f>U735+V735+W735+X735+Y735</f>
        <v>70</v>
      </c>
      <c r="AA735" s="3"/>
      <c r="AB735" s="2"/>
      <c r="AC735" s="2"/>
      <c r="AD735" s="2"/>
      <c r="AE735" s="5"/>
      <c r="AF735" s="2"/>
    </row>
    <row r="736" spans="1:32" s="33" customFormat="1" ht="12.95" customHeight="1" outlineLevel="2">
      <c r="A736" s="21"/>
      <c r="B736" s="21"/>
      <c r="C736" s="21"/>
      <c r="D736" s="16" t="s">
        <v>1650</v>
      </c>
      <c r="E736" s="21"/>
      <c r="F736" s="21"/>
      <c r="G736" s="16" t="s">
        <v>1208</v>
      </c>
      <c r="H736" s="21" t="s">
        <v>1497</v>
      </c>
      <c r="I736" s="21"/>
      <c r="J736" s="21">
        <v>5</v>
      </c>
      <c r="K736" s="21"/>
      <c r="L736" s="21"/>
      <c r="M736" s="21"/>
      <c r="N736" s="21"/>
      <c r="O736" s="21"/>
      <c r="P736" s="21"/>
      <c r="Q736" s="21"/>
      <c r="R736" s="21"/>
      <c r="S736" s="35"/>
      <c r="T736" s="17"/>
      <c r="U736" s="17"/>
      <c r="V736" s="17"/>
      <c r="W736" s="17"/>
      <c r="X736" s="23"/>
      <c r="Y736" s="17">
        <f>2*J736</f>
        <v>10</v>
      </c>
      <c r="Z736" s="18">
        <f>U736+V736+W736+X736+Y736</f>
        <v>10</v>
      </c>
      <c r="AB736" s="2"/>
      <c r="AC736" s="2"/>
      <c r="AD736" s="2"/>
      <c r="AE736" s="5"/>
      <c r="AF736" s="2"/>
    </row>
    <row r="737" spans="1:32" s="33" customFormat="1" ht="12.95" customHeight="1" outlineLevel="1">
      <c r="A737" s="21"/>
      <c r="B737" s="21"/>
      <c r="C737" s="21"/>
      <c r="D737" s="16"/>
      <c r="E737" s="21"/>
      <c r="F737" s="21"/>
      <c r="G737" s="42" t="s">
        <v>2408</v>
      </c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35"/>
      <c r="T737" s="17"/>
      <c r="U737" s="17"/>
      <c r="V737" s="17"/>
      <c r="W737" s="17"/>
      <c r="X737" s="23"/>
      <c r="Y737" s="17"/>
      <c r="Z737" s="18">
        <f>SUBTOTAL(9,Z732:Z736)</f>
        <v>320.55462184873949</v>
      </c>
      <c r="AB737" s="2"/>
      <c r="AC737" s="2"/>
      <c r="AD737" s="2"/>
      <c r="AE737" s="5"/>
      <c r="AF737" s="2"/>
    </row>
    <row r="738" spans="1:32" s="33" customFormat="1" ht="12.95" customHeight="1" outlineLevel="2">
      <c r="A738" s="16" t="s">
        <v>521</v>
      </c>
      <c r="B738" s="16" t="s">
        <v>973</v>
      </c>
      <c r="C738" s="16" t="s">
        <v>974</v>
      </c>
      <c r="D738" s="16" t="s">
        <v>1969</v>
      </c>
      <c r="E738" s="16" t="s">
        <v>1652</v>
      </c>
      <c r="F738" s="16" t="s">
        <v>51</v>
      </c>
      <c r="G738" s="16" t="s">
        <v>263</v>
      </c>
      <c r="H738" s="16" t="s">
        <v>264</v>
      </c>
      <c r="I738" s="16" t="s">
        <v>102</v>
      </c>
      <c r="J738" s="16">
        <v>4</v>
      </c>
      <c r="K738" s="16"/>
      <c r="L738" s="16"/>
      <c r="M738" s="16" t="s">
        <v>906</v>
      </c>
      <c r="N738" s="16" t="s">
        <v>56</v>
      </c>
      <c r="O738" s="16" t="s">
        <v>25</v>
      </c>
      <c r="P738" s="16" t="s">
        <v>56</v>
      </c>
      <c r="Q738" s="16" t="s">
        <v>25</v>
      </c>
      <c r="R738" s="17">
        <f>P738+Q738</f>
        <v>16</v>
      </c>
      <c r="S738" s="18">
        <f>IF(J738&lt;25,1,1+(J738-25)/J738)</f>
        <v>1</v>
      </c>
      <c r="T738" s="16"/>
      <c r="U738" s="16"/>
      <c r="V738" s="16"/>
      <c r="W738" s="16"/>
      <c r="X738" s="18">
        <f>R738*S738</f>
        <v>16</v>
      </c>
      <c r="Y738" s="16"/>
      <c r="Z738" s="18">
        <f>U738+V738+W738+X738+Y738</f>
        <v>16</v>
      </c>
      <c r="AA738" s="2"/>
      <c r="AB738" s="2"/>
      <c r="AC738" s="2"/>
      <c r="AD738" s="2"/>
      <c r="AE738" s="5"/>
      <c r="AF738" s="2"/>
    </row>
    <row r="739" spans="1:32" s="33" customFormat="1" outlineLevel="2">
      <c r="A739" s="16" t="s">
        <v>30</v>
      </c>
      <c r="B739" s="16" t="s">
        <v>261</v>
      </c>
      <c r="C739" s="16" t="s">
        <v>262</v>
      </c>
      <c r="D739" s="16" t="s">
        <v>1778</v>
      </c>
      <c r="E739" s="16" t="s">
        <v>1779</v>
      </c>
      <c r="F739" s="16" t="s">
        <v>99</v>
      </c>
      <c r="G739" s="16" t="s">
        <v>263</v>
      </c>
      <c r="H739" s="16" t="s">
        <v>264</v>
      </c>
      <c r="I739" s="16" t="s">
        <v>102</v>
      </c>
      <c r="J739" s="16">
        <v>46</v>
      </c>
      <c r="K739" s="16" t="s">
        <v>265</v>
      </c>
      <c r="L739" s="16" t="s">
        <v>266</v>
      </c>
      <c r="M739" s="16" t="s">
        <v>267</v>
      </c>
      <c r="N739" s="16" t="s">
        <v>56</v>
      </c>
      <c r="O739" s="16" t="s">
        <v>56</v>
      </c>
      <c r="P739" s="16" t="s">
        <v>25</v>
      </c>
      <c r="Q739" s="16" t="s">
        <v>25</v>
      </c>
      <c r="R739" s="17">
        <v>0</v>
      </c>
      <c r="S739" s="18">
        <f>IF(J739&lt;25,1,1+(J739-25)/J739)</f>
        <v>1.4565217391304348</v>
      </c>
      <c r="T739" s="16">
        <v>1</v>
      </c>
      <c r="U739" s="16">
        <f>O739*S739*T739</f>
        <v>23.304347826086957</v>
      </c>
      <c r="V739" s="16"/>
      <c r="W739" s="16"/>
      <c r="X739" s="18"/>
      <c r="Y739" s="16"/>
      <c r="Z739" s="18">
        <f>U739+V739+W739+X739+Y739</f>
        <v>23.304347826086957</v>
      </c>
      <c r="AA739" s="3"/>
      <c r="AB739" s="2"/>
      <c r="AC739" s="2"/>
      <c r="AD739" s="2"/>
      <c r="AE739" s="5"/>
      <c r="AF739" s="2"/>
    </row>
    <row r="740" spans="1:32" s="33" customFormat="1" outlineLevel="2">
      <c r="A740" s="16" t="s">
        <v>521</v>
      </c>
      <c r="B740" s="16" t="s">
        <v>1219</v>
      </c>
      <c r="C740" s="16" t="s">
        <v>1220</v>
      </c>
      <c r="D740" s="16" t="s">
        <v>1778</v>
      </c>
      <c r="E740" s="16" t="s">
        <v>2051</v>
      </c>
      <c r="F740" s="16" t="s">
        <v>45</v>
      </c>
      <c r="G740" s="16" t="s">
        <v>263</v>
      </c>
      <c r="H740" s="16" t="s">
        <v>264</v>
      </c>
      <c r="I740" s="16" t="s">
        <v>102</v>
      </c>
      <c r="J740" s="16">
        <v>39</v>
      </c>
      <c r="K740" s="16" t="s">
        <v>925</v>
      </c>
      <c r="L740" s="16" t="s">
        <v>855</v>
      </c>
      <c r="M740" s="16" t="s">
        <v>906</v>
      </c>
      <c r="N740" s="16" t="s">
        <v>61</v>
      </c>
      <c r="O740" s="16" t="s">
        <v>631</v>
      </c>
      <c r="P740" s="16" t="s">
        <v>234</v>
      </c>
      <c r="Q740" s="16" t="s">
        <v>25</v>
      </c>
      <c r="R740" s="17">
        <v>6</v>
      </c>
      <c r="S740" s="18">
        <v>1</v>
      </c>
      <c r="T740" s="16">
        <v>1</v>
      </c>
      <c r="U740" s="16">
        <f>O740*S740*T740</f>
        <v>26</v>
      </c>
      <c r="V740" s="16"/>
      <c r="W740" s="16"/>
      <c r="X740" s="18">
        <v>24</v>
      </c>
      <c r="Y740" s="16"/>
      <c r="Z740" s="18">
        <f>U740+V740+W740+X740+Y740</f>
        <v>50</v>
      </c>
      <c r="AA740" s="3"/>
      <c r="AB740" s="2"/>
      <c r="AC740" s="2"/>
      <c r="AD740" s="2"/>
      <c r="AE740" s="5"/>
      <c r="AF740" s="2"/>
    </row>
    <row r="741" spans="1:32" s="33" customFormat="1" outlineLevel="2">
      <c r="A741" s="16" t="s">
        <v>13</v>
      </c>
      <c r="B741" s="16" t="s">
        <v>715</v>
      </c>
      <c r="C741" s="16" t="s">
        <v>716</v>
      </c>
      <c r="D741" s="16" t="s">
        <v>1778</v>
      </c>
      <c r="E741" s="16" t="s">
        <v>1779</v>
      </c>
      <c r="F741" s="16" t="s">
        <v>45</v>
      </c>
      <c r="G741" s="16" t="s">
        <v>263</v>
      </c>
      <c r="H741" s="16" t="s">
        <v>264</v>
      </c>
      <c r="I741" s="16" t="s">
        <v>102</v>
      </c>
      <c r="J741" s="16">
        <v>24</v>
      </c>
      <c r="K741" s="16" t="s">
        <v>66</v>
      </c>
      <c r="L741" s="16" t="s">
        <v>88</v>
      </c>
      <c r="M741" s="16" t="s">
        <v>89</v>
      </c>
      <c r="N741" s="16" t="s">
        <v>61</v>
      </c>
      <c r="O741" s="16" t="s">
        <v>321</v>
      </c>
      <c r="P741" s="16" t="s">
        <v>562</v>
      </c>
      <c r="Q741" s="16" t="s">
        <v>25</v>
      </c>
      <c r="R741" s="17">
        <v>2</v>
      </c>
      <c r="S741" s="18">
        <f>IF(J741&lt;25,1,1+(J741-25)/J741)</f>
        <v>1</v>
      </c>
      <c r="T741" s="16">
        <v>1</v>
      </c>
      <c r="U741" s="16">
        <f>O741*S741*T741</f>
        <v>30</v>
      </c>
      <c r="V741" s="16"/>
      <c r="W741" s="16"/>
      <c r="X741" s="18">
        <f>R741*S741*2</f>
        <v>4</v>
      </c>
      <c r="Y741" s="16"/>
      <c r="Z741" s="18">
        <f>U741+V741+W741+X741+Y741</f>
        <v>34</v>
      </c>
      <c r="AA741" s="3"/>
      <c r="AB741" s="2"/>
      <c r="AC741" s="2"/>
      <c r="AD741" s="2"/>
      <c r="AE741" s="5"/>
      <c r="AF741" s="2"/>
    </row>
    <row r="742" spans="1:32" s="33" customFormat="1" outlineLevel="2">
      <c r="A742" s="16" t="s">
        <v>521</v>
      </c>
      <c r="B742" s="16" t="s">
        <v>897</v>
      </c>
      <c r="C742" s="16" t="s">
        <v>898</v>
      </c>
      <c r="D742" s="16" t="s">
        <v>2052</v>
      </c>
      <c r="E742" s="16" t="s">
        <v>1779</v>
      </c>
      <c r="F742" s="16" t="s">
        <v>2053</v>
      </c>
      <c r="G742" s="16" t="s">
        <v>263</v>
      </c>
      <c r="H742" s="16" t="s">
        <v>2054</v>
      </c>
      <c r="I742" s="16"/>
      <c r="J742" s="16">
        <v>2</v>
      </c>
      <c r="K742" s="16"/>
      <c r="L742" s="16"/>
      <c r="M742" s="16"/>
      <c r="N742" s="16"/>
      <c r="O742" s="16"/>
      <c r="P742" s="16"/>
      <c r="Q742" s="16"/>
      <c r="R742" s="17"/>
      <c r="S742" s="18"/>
      <c r="T742" s="16"/>
      <c r="U742" s="16"/>
      <c r="V742" s="16"/>
      <c r="W742" s="16"/>
      <c r="X742" s="18">
        <f>0.3*14*J742</f>
        <v>8.4</v>
      </c>
      <c r="Y742" s="16"/>
      <c r="Z742" s="18">
        <f>U742+V742+W742+X742+Y742</f>
        <v>8.4</v>
      </c>
      <c r="AA742" s="3"/>
      <c r="AB742" s="2"/>
      <c r="AC742" s="2"/>
      <c r="AD742" s="2"/>
      <c r="AE742" s="5"/>
      <c r="AF742" s="2"/>
    </row>
    <row r="743" spans="1:32" s="33" customFormat="1" outlineLevel="2">
      <c r="A743" s="21"/>
      <c r="B743" s="21"/>
      <c r="C743" s="21"/>
      <c r="D743" s="16" t="s">
        <v>1780</v>
      </c>
      <c r="E743" s="21"/>
      <c r="F743" s="21"/>
      <c r="G743" s="36" t="s">
        <v>2055</v>
      </c>
      <c r="H743" s="34" t="s">
        <v>1498</v>
      </c>
      <c r="I743" s="34"/>
      <c r="J743" s="34">
        <v>3</v>
      </c>
      <c r="K743" s="21"/>
      <c r="L743" s="21"/>
      <c r="M743" s="21"/>
      <c r="N743" s="21"/>
      <c r="O743" s="21"/>
      <c r="P743" s="21"/>
      <c r="Q743" s="21"/>
      <c r="R743" s="21"/>
      <c r="S743" s="35"/>
      <c r="T743" s="17"/>
      <c r="U743" s="16"/>
      <c r="V743" s="17">
        <f>J743*14</f>
        <v>42</v>
      </c>
      <c r="W743" s="17"/>
      <c r="X743" s="23"/>
      <c r="Y743" s="17"/>
      <c r="Z743" s="18">
        <f>U743+V743+W743+X743+Y743</f>
        <v>42</v>
      </c>
      <c r="AA743" s="3"/>
      <c r="AB743" s="2"/>
      <c r="AC743" s="2"/>
      <c r="AD743" s="2"/>
      <c r="AE743" s="5"/>
      <c r="AF743" s="2"/>
    </row>
    <row r="744" spans="1:32" s="33" customFormat="1" outlineLevel="2">
      <c r="A744" s="21"/>
      <c r="B744" s="21"/>
      <c r="C744" s="21"/>
      <c r="D744" s="16" t="s">
        <v>1706</v>
      </c>
      <c r="E744" s="21"/>
      <c r="F744" s="21"/>
      <c r="G744" s="36" t="s">
        <v>2056</v>
      </c>
      <c r="H744" s="21" t="s">
        <v>1498</v>
      </c>
      <c r="I744" s="21"/>
      <c r="J744" s="21">
        <v>5</v>
      </c>
      <c r="K744" s="21"/>
      <c r="L744" s="21"/>
      <c r="M744" s="21"/>
      <c r="N744" s="21"/>
      <c r="O744" s="21"/>
      <c r="P744" s="21"/>
      <c r="Q744" s="21"/>
      <c r="R744" s="21"/>
      <c r="S744" s="35"/>
      <c r="T744" s="17"/>
      <c r="U744" s="17"/>
      <c r="V744" s="17"/>
      <c r="W744" s="17"/>
      <c r="X744" s="23"/>
      <c r="Y744" s="17">
        <f>2*J744</f>
        <v>10</v>
      </c>
      <c r="Z744" s="18">
        <f>U744+V744+W744+X744+Y744</f>
        <v>10</v>
      </c>
      <c r="AB744" s="2"/>
      <c r="AC744" s="2"/>
      <c r="AD744" s="2"/>
      <c r="AE744" s="5"/>
      <c r="AF744" s="2"/>
    </row>
    <row r="745" spans="1:32" s="33" customFormat="1" outlineLevel="1">
      <c r="A745" s="21"/>
      <c r="B745" s="21"/>
      <c r="C745" s="21"/>
      <c r="D745" s="16"/>
      <c r="E745" s="21"/>
      <c r="F745" s="21"/>
      <c r="G745" s="44" t="s">
        <v>2409</v>
      </c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35"/>
      <c r="T745" s="17"/>
      <c r="U745" s="17"/>
      <c r="V745" s="17"/>
      <c r="W745" s="17"/>
      <c r="X745" s="23"/>
      <c r="Y745" s="17"/>
      <c r="Z745" s="18">
        <f>SUBTOTAL(9,Z738:Z744)</f>
        <v>183.70434782608694</v>
      </c>
      <c r="AB745" s="2"/>
      <c r="AC745" s="2"/>
      <c r="AD745" s="2"/>
      <c r="AE745" s="5"/>
      <c r="AF745" s="2"/>
    </row>
    <row r="746" spans="1:32" s="33" customFormat="1" outlineLevel="2">
      <c r="A746" s="16" t="s">
        <v>521</v>
      </c>
      <c r="B746" s="16" t="s">
        <v>1147</v>
      </c>
      <c r="C746" s="16" t="s">
        <v>1148</v>
      </c>
      <c r="D746" s="16" t="s">
        <v>1861</v>
      </c>
      <c r="E746" s="16" t="s">
        <v>1656</v>
      </c>
      <c r="F746" s="16" t="s">
        <v>99</v>
      </c>
      <c r="G746" s="16" t="s">
        <v>583</v>
      </c>
      <c r="H746" s="16" t="s">
        <v>584</v>
      </c>
      <c r="I746" s="16" t="s">
        <v>19</v>
      </c>
      <c r="J746" s="16">
        <v>40</v>
      </c>
      <c r="K746" s="16"/>
      <c r="L746" s="16"/>
      <c r="M746" s="16" t="s">
        <v>896</v>
      </c>
      <c r="N746" s="16" t="s">
        <v>61</v>
      </c>
      <c r="O746" s="16" t="s">
        <v>25</v>
      </c>
      <c r="P746" s="16" t="s">
        <v>61</v>
      </c>
      <c r="Q746" s="16" t="s">
        <v>25</v>
      </c>
      <c r="R746" s="17">
        <f>P746+Q746</f>
        <v>32</v>
      </c>
      <c r="S746" s="18">
        <f>IF(J746/2&lt;25,1,1+(J746/2-25)/J746/2)</f>
        <v>1</v>
      </c>
      <c r="T746" s="16"/>
      <c r="U746" s="16"/>
      <c r="V746" s="16"/>
      <c r="W746" s="16"/>
      <c r="X746" s="18">
        <f>R746*S746*2</f>
        <v>64</v>
      </c>
      <c r="Y746" s="16"/>
      <c r="Z746" s="18">
        <f>U746+V746+W746+X746+Y746</f>
        <v>64</v>
      </c>
      <c r="AA746" s="2"/>
      <c r="AB746" s="2"/>
      <c r="AC746" s="2"/>
      <c r="AD746" s="2"/>
      <c r="AE746" s="5"/>
      <c r="AF746" s="2"/>
    </row>
    <row r="747" spans="1:32" s="8" customFormat="1" outlineLevel="2">
      <c r="A747" s="16" t="s">
        <v>13</v>
      </c>
      <c r="B747" s="16" t="s">
        <v>579</v>
      </c>
      <c r="C747" s="16" t="s">
        <v>580</v>
      </c>
      <c r="D747" s="16" t="s">
        <v>1666</v>
      </c>
      <c r="E747" s="16" t="s">
        <v>1648</v>
      </c>
      <c r="F747" s="16" t="s">
        <v>45</v>
      </c>
      <c r="G747" s="16" t="s">
        <v>583</v>
      </c>
      <c r="H747" s="16" t="s">
        <v>584</v>
      </c>
      <c r="I747" s="16" t="s">
        <v>19</v>
      </c>
      <c r="J747" s="16">
        <v>48</v>
      </c>
      <c r="K747" s="16" t="s">
        <v>83</v>
      </c>
      <c r="L747" s="16" t="s">
        <v>219</v>
      </c>
      <c r="M747" s="16" t="s">
        <v>166</v>
      </c>
      <c r="N747" s="16" t="s">
        <v>61</v>
      </c>
      <c r="O747" s="16" t="s">
        <v>23</v>
      </c>
      <c r="P747" s="16" t="s">
        <v>21</v>
      </c>
      <c r="Q747" s="16" t="s">
        <v>25</v>
      </c>
      <c r="R747" s="17">
        <v>4</v>
      </c>
      <c r="S747" s="18">
        <f>IF(J747&lt;25,1,1+(J747-25)/J747)</f>
        <v>1.4791666666666667</v>
      </c>
      <c r="T747" s="16">
        <v>1</v>
      </c>
      <c r="U747" s="16">
        <f>O747*S747*T747</f>
        <v>41.416666666666671</v>
      </c>
      <c r="V747" s="16"/>
      <c r="W747" s="16"/>
      <c r="X747" s="18">
        <f>R747*S747</f>
        <v>5.916666666666667</v>
      </c>
      <c r="Y747" s="16"/>
      <c r="Z747" s="18">
        <f>U747+V747+W747+X747+Y747</f>
        <v>47.333333333333336</v>
      </c>
      <c r="AA747" s="3"/>
      <c r="AB747" s="3"/>
      <c r="AC747" s="3"/>
      <c r="AD747" s="3"/>
      <c r="AE747" s="9"/>
      <c r="AF747" s="3"/>
    </row>
    <row r="748" spans="1:32" s="8" customFormat="1" outlineLevel="2">
      <c r="A748" s="16" t="s">
        <v>13</v>
      </c>
      <c r="B748" s="16" t="s">
        <v>1359</v>
      </c>
      <c r="C748" s="16" t="s">
        <v>1360</v>
      </c>
      <c r="D748" s="16" t="s">
        <v>1666</v>
      </c>
      <c r="E748" s="16" t="s">
        <v>1667</v>
      </c>
      <c r="F748" s="16" t="s">
        <v>16</v>
      </c>
      <c r="G748" s="16" t="s">
        <v>583</v>
      </c>
      <c r="H748" s="16" t="s">
        <v>584</v>
      </c>
      <c r="I748" s="16" t="s">
        <v>19</v>
      </c>
      <c r="J748" s="16">
        <v>55</v>
      </c>
      <c r="K748" s="16" t="s">
        <v>991</v>
      </c>
      <c r="L748" s="16" t="s">
        <v>1106</v>
      </c>
      <c r="M748" s="16" t="s">
        <v>1034</v>
      </c>
      <c r="N748" s="16" t="s">
        <v>22</v>
      </c>
      <c r="O748" s="16" t="s">
        <v>22</v>
      </c>
      <c r="P748" s="16" t="s">
        <v>25</v>
      </c>
      <c r="Q748" s="16" t="s">
        <v>25</v>
      </c>
      <c r="R748" s="17">
        <v>0</v>
      </c>
      <c r="S748" s="18">
        <f>IF(J748&lt;25,1,1+(J748-25)/J748)</f>
        <v>1.5454545454545454</v>
      </c>
      <c r="T748" s="16">
        <v>1</v>
      </c>
      <c r="U748" s="16">
        <f>O748*S748*T748</f>
        <v>74.181818181818187</v>
      </c>
      <c r="V748" s="16"/>
      <c r="W748" s="16"/>
      <c r="X748" s="18"/>
      <c r="Y748" s="16"/>
      <c r="Z748" s="18">
        <f>U748+V748+W748+X748+Y748</f>
        <v>74.181818181818187</v>
      </c>
      <c r="AA748" s="3"/>
      <c r="AB748" s="3"/>
      <c r="AC748" s="3"/>
      <c r="AD748" s="3"/>
      <c r="AE748" s="9"/>
      <c r="AF748" s="3"/>
    </row>
    <row r="749" spans="1:32" s="8" customFormat="1" outlineLevel="2">
      <c r="A749" s="16" t="s">
        <v>13</v>
      </c>
      <c r="B749" s="16" t="s">
        <v>1368</v>
      </c>
      <c r="C749" s="16" t="s">
        <v>1369</v>
      </c>
      <c r="D749" s="16" t="s">
        <v>1684</v>
      </c>
      <c r="E749" s="16" t="s">
        <v>1667</v>
      </c>
      <c r="F749" s="16" t="s">
        <v>51</v>
      </c>
      <c r="G749" s="16" t="s">
        <v>583</v>
      </c>
      <c r="H749" s="16" t="s">
        <v>2057</v>
      </c>
      <c r="I749" s="16" t="s">
        <v>2058</v>
      </c>
      <c r="J749" s="16">
        <v>64</v>
      </c>
      <c r="K749" s="16"/>
      <c r="L749" s="16"/>
      <c r="M749" s="16" t="s">
        <v>1034</v>
      </c>
      <c r="N749" s="16" t="s">
        <v>56</v>
      </c>
      <c r="O749" s="16" t="s">
        <v>25</v>
      </c>
      <c r="P749" s="16" t="s">
        <v>56</v>
      </c>
      <c r="Q749" s="16" t="s">
        <v>25</v>
      </c>
      <c r="R749" s="17">
        <f>P749+Q749</f>
        <v>16</v>
      </c>
      <c r="S749" s="18">
        <f>IF(J749/2&lt;25,1,1+(J749/2-25)/J749/2)</f>
        <v>1.0546875</v>
      </c>
      <c r="T749" s="16"/>
      <c r="U749" s="16"/>
      <c r="V749" s="16"/>
      <c r="W749" s="16"/>
      <c r="X749" s="18">
        <f>R749*S749*2</f>
        <v>33.75</v>
      </c>
      <c r="Y749" s="16"/>
      <c r="Z749" s="18">
        <f>U749+V749+W749+X749+Y749</f>
        <v>33.75</v>
      </c>
      <c r="AA749" s="2"/>
      <c r="AB749" s="3"/>
      <c r="AC749" s="3"/>
      <c r="AD749" s="3"/>
      <c r="AE749" s="9"/>
      <c r="AF749" s="3"/>
    </row>
    <row r="750" spans="1:32" s="8" customFormat="1" outlineLevel="2">
      <c r="A750" s="21"/>
      <c r="B750" s="21"/>
      <c r="C750" s="21"/>
      <c r="D750" s="16" t="s">
        <v>1668</v>
      </c>
      <c r="E750" s="21"/>
      <c r="F750" s="21"/>
      <c r="G750" s="16" t="s">
        <v>583</v>
      </c>
      <c r="H750" s="16" t="s">
        <v>2057</v>
      </c>
      <c r="I750" s="34"/>
      <c r="J750" s="34">
        <v>5</v>
      </c>
      <c r="K750" s="21"/>
      <c r="L750" s="21"/>
      <c r="M750" s="21"/>
      <c r="N750" s="21"/>
      <c r="O750" s="21"/>
      <c r="P750" s="21"/>
      <c r="Q750" s="21"/>
      <c r="R750" s="21"/>
      <c r="S750" s="35"/>
      <c r="T750" s="17"/>
      <c r="U750" s="16"/>
      <c r="V750" s="17">
        <f>J750*14</f>
        <v>70</v>
      </c>
      <c r="W750" s="17"/>
      <c r="X750" s="23"/>
      <c r="Y750" s="17"/>
      <c r="Z750" s="18">
        <f>U750+V750+W750+X750+Y750</f>
        <v>70</v>
      </c>
      <c r="AA750" s="3"/>
      <c r="AB750" s="3"/>
      <c r="AC750" s="3"/>
      <c r="AD750" s="3"/>
      <c r="AE750" s="9"/>
      <c r="AF750" s="3"/>
    </row>
    <row r="751" spans="1:32" s="8" customFormat="1" outlineLevel="2">
      <c r="A751" s="21"/>
      <c r="B751" s="21"/>
      <c r="C751" s="21"/>
      <c r="D751" s="16" t="s">
        <v>1744</v>
      </c>
      <c r="E751" s="21"/>
      <c r="F751" s="21"/>
      <c r="G751" s="16" t="s">
        <v>583</v>
      </c>
      <c r="H751" s="21" t="s">
        <v>1552</v>
      </c>
      <c r="I751" s="21"/>
      <c r="J751" s="21">
        <v>9</v>
      </c>
      <c r="K751" s="21"/>
      <c r="L751" s="21"/>
      <c r="M751" s="21"/>
      <c r="N751" s="21"/>
      <c r="O751" s="21"/>
      <c r="P751" s="21"/>
      <c r="Q751" s="21"/>
      <c r="R751" s="21"/>
      <c r="S751" s="35"/>
      <c r="T751" s="17"/>
      <c r="U751" s="17"/>
      <c r="V751" s="17"/>
      <c r="W751" s="17"/>
      <c r="X751" s="23"/>
      <c r="Y751" s="17">
        <f>2*J751</f>
        <v>18</v>
      </c>
      <c r="Z751" s="18">
        <f>U751+V751+W751+X751+Y751</f>
        <v>18</v>
      </c>
      <c r="AA751" s="33"/>
      <c r="AB751" s="3"/>
      <c r="AC751" s="3"/>
      <c r="AD751" s="3"/>
      <c r="AE751" s="9"/>
      <c r="AF751" s="3"/>
    </row>
    <row r="752" spans="1:32" s="8" customFormat="1" outlineLevel="1">
      <c r="A752" s="21"/>
      <c r="B752" s="21"/>
      <c r="C752" s="21"/>
      <c r="D752" s="16"/>
      <c r="E752" s="21"/>
      <c r="F752" s="21"/>
      <c r="G752" s="42" t="s">
        <v>2410</v>
      </c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35"/>
      <c r="T752" s="17"/>
      <c r="U752" s="17"/>
      <c r="V752" s="17"/>
      <c r="W752" s="17"/>
      <c r="X752" s="23"/>
      <c r="Y752" s="17"/>
      <c r="Z752" s="18">
        <f>SUBTOTAL(9,Z746:Z751)</f>
        <v>307.2651515151515</v>
      </c>
      <c r="AA752" s="33"/>
      <c r="AB752" s="3"/>
      <c r="AC752" s="3"/>
      <c r="AD752" s="3"/>
      <c r="AE752" s="9"/>
      <c r="AF752" s="3"/>
    </row>
    <row r="753" spans="1:32" s="8" customFormat="1" outlineLevel="2">
      <c r="A753" s="16" t="s">
        <v>30</v>
      </c>
      <c r="B753" s="16" t="s">
        <v>769</v>
      </c>
      <c r="C753" s="16" t="s">
        <v>770</v>
      </c>
      <c r="D753" s="16" t="s">
        <v>1651</v>
      </c>
      <c r="E753" s="16" t="s">
        <v>1686</v>
      </c>
      <c r="F753" s="16" t="s">
        <v>99</v>
      </c>
      <c r="G753" s="16" t="s">
        <v>771</v>
      </c>
      <c r="H753" s="16" t="s">
        <v>772</v>
      </c>
      <c r="I753" s="16" t="s">
        <v>54</v>
      </c>
      <c r="J753" s="16">
        <v>37</v>
      </c>
      <c r="K753" s="16" t="s">
        <v>265</v>
      </c>
      <c r="L753" s="16" t="s">
        <v>773</v>
      </c>
      <c r="M753" s="16" t="s">
        <v>267</v>
      </c>
      <c r="N753" s="16" t="s">
        <v>56</v>
      </c>
      <c r="O753" s="16" t="s">
        <v>56</v>
      </c>
      <c r="P753" s="16" t="s">
        <v>25</v>
      </c>
      <c r="Q753" s="16" t="s">
        <v>25</v>
      </c>
      <c r="R753" s="17">
        <v>0</v>
      </c>
      <c r="S753" s="18">
        <f>IF(J753&lt;25,1,1+(J753-25)/J753)</f>
        <v>1.3243243243243243</v>
      </c>
      <c r="T753" s="16">
        <v>1</v>
      </c>
      <c r="U753" s="16">
        <f>O753*S753*T753</f>
        <v>21.189189189189189</v>
      </c>
      <c r="V753" s="16"/>
      <c r="W753" s="16"/>
      <c r="X753" s="18"/>
      <c r="Y753" s="16"/>
      <c r="Z753" s="18">
        <f>U753+V753+W753+X753+Y753</f>
        <v>21.189189189189189</v>
      </c>
      <c r="AA753" s="3"/>
      <c r="AB753" s="3"/>
      <c r="AC753" s="3"/>
      <c r="AD753" s="3"/>
      <c r="AE753" s="9"/>
      <c r="AF753" s="3"/>
    </row>
    <row r="754" spans="1:32" s="8" customFormat="1" outlineLevel="2">
      <c r="A754" s="16" t="s">
        <v>521</v>
      </c>
      <c r="B754" s="16" t="s">
        <v>897</v>
      </c>
      <c r="C754" s="16" t="s">
        <v>898</v>
      </c>
      <c r="D754" s="16" t="s">
        <v>1660</v>
      </c>
      <c r="E754" s="16" t="s">
        <v>1661</v>
      </c>
      <c r="F754" s="16" t="s">
        <v>1662</v>
      </c>
      <c r="G754" s="16" t="s">
        <v>771</v>
      </c>
      <c r="H754" s="16" t="s">
        <v>2059</v>
      </c>
      <c r="I754" s="16"/>
      <c r="J754" s="16">
        <v>6</v>
      </c>
      <c r="K754" s="16"/>
      <c r="L754" s="16"/>
      <c r="M754" s="16" t="s">
        <v>903</v>
      </c>
      <c r="N754" s="16" t="s">
        <v>25</v>
      </c>
      <c r="O754" s="16" t="s">
        <v>25</v>
      </c>
      <c r="P754" s="16" t="s">
        <v>25</v>
      </c>
      <c r="Q754" s="16" t="s">
        <v>25</v>
      </c>
      <c r="R754" s="16"/>
      <c r="S754" s="18"/>
      <c r="T754" s="16"/>
      <c r="U754" s="16"/>
      <c r="V754" s="16"/>
      <c r="W754" s="16"/>
      <c r="X754" s="18">
        <f>0.3*14*J754</f>
        <v>25.200000000000003</v>
      </c>
      <c r="Y754" s="16"/>
      <c r="Z754" s="18">
        <f>U754+V754+W754+X754+Y754</f>
        <v>25.200000000000003</v>
      </c>
      <c r="AA754" s="32"/>
      <c r="AB754" s="3"/>
      <c r="AC754" s="3"/>
      <c r="AD754" s="3"/>
      <c r="AE754" s="9"/>
      <c r="AF754" s="3"/>
    </row>
    <row r="755" spans="1:32" s="33" customFormat="1" outlineLevel="2">
      <c r="A755" s="21"/>
      <c r="B755" s="21"/>
      <c r="C755" s="21"/>
      <c r="D755" s="16" t="s">
        <v>1664</v>
      </c>
      <c r="E755" s="21"/>
      <c r="F755" s="21"/>
      <c r="G755" s="36" t="s">
        <v>2060</v>
      </c>
      <c r="H755" s="34" t="s">
        <v>1605</v>
      </c>
      <c r="I755" s="34"/>
      <c r="J755" s="34">
        <v>4</v>
      </c>
      <c r="K755" s="21"/>
      <c r="L755" s="21"/>
      <c r="M755" s="21"/>
      <c r="N755" s="21"/>
      <c r="O755" s="21"/>
      <c r="P755" s="21"/>
      <c r="Q755" s="21"/>
      <c r="R755" s="21"/>
      <c r="S755" s="35"/>
      <c r="T755" s="17"/>
      <c r="U755" s="16"/>
      <c r="V755" s="17">
        <f>J755*14</f>
        <v>56</v>
      </c>
      <c r="W755" s="17"/>
      <c r="X755" s="23"/>
      <c r="Y755" s="17"/>
      <c r="Z755" s="18">
        <f>U755+V755+W755+X755+Y755</f>
        <v>56</v>
      </c>
      <c r="AA755" s="3"/>
      <c r="AB755" s="2"/>
      <c r="AC755" s="2"/>
      <c r="AD755" s="2"/>
      <c r="AE755" s="5"/>
      <c r="AF755" s="2"/>
    </row>
    <row r="756" spans="1:32" s="33" customFormat="1" outlineLevel="2">
      <c r="A756" s="21"/>
      <c r="B756" s="21"/>
      <c r="C756" s="21"/>
      <c r="D756" s="16" t="s">
        <v>1665</v>
      </c>
      <c r="E756" s="21"/>
      <c r="F756" s="21"/>
      <c r="G756" s="36" t="s">
        <v>2060</v>
      </c>
      <c r="H756" s="21" t="s">
        <v>1605</v>
      </c>
      <c r="I756" s="21"/>
      <c r="J756" s="21">
        <v>11</v>
      </c>
      <c r="K756" s="21"/>
      <c r="L756" s="21"/>
      <c r="M756" s="21"/>
      <c r="N756" s="21"/>
      <c r="O756" s="21"/>
      <c r="P756" s="21"/>
      <c r="Q756" s="21"/>
      <c r="R756" s="21"/>
      <c r="S756" s="35"/>
      <c r="T756" s="17"/>
      <c r="U756" s="17"/>
      <c r="V756" s="17"/>
      <c r="W756" s="17"/>
      <c r="X756" s="23"/>
      <c r="Y756" s="17">
        <f>2*J756</f>
        <v>22</v>
      </c>
      <c r="Z756" s="18">
        <f>U756+V756+W756+X756+Y756</f>
        <v>22</v>
      </c>
      <c r="AB756" s="2"/>
      <c r="AC756" s="2"/>
      <c r="AD756" s="2"/>
      <c r="AE756" s="5"/>
      <c r="AF756" s="2"/>
    </row>
    <row r="757" spans="1:32" s="33" customFormat="1" outlineLevel="1">
      <c r="A757" s="21"/>
      <c r="B757" s="21"/>
      <c r="C757" s="21"/>
      <c r="D757" s="16"/>
      <c r="E757" s="21"/>
      <c r="F757" s="21"/>
      <c r="G757" s="44" t="s">
        <v>2411</v>
      </c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35"/>
      <c r="T757" s="17"/>
      <c r="U757" s="17"/>
      <c r="V757" s="17"/>
      <c r="W757" s="17"/>
      <c r="X757" s="23"/>
      <c r="Y757" s="17"/>
      <c r="Z757" s="18">
        <f>SUBTOTAL(9,Z753:Z756)</f>
        <v>124.3891891891892</v>
      </c>
      <c r="AB757" s="2"/>
      <c r="AC757" s="2"/>
      <c r="AD757" s="2"/>
      <c r="AE757" s="5"/>
      <c r="AF757" s="2"/>
    </row>
    <row r="758" spans="1:32" s="33" customFormat="1" outlineLevel="2">
      <c r="A758" s="16" t="s">
        <v>13</v>
      </c>
      <c r="B758" s="16" t="s">
        <v>347</v>
      </c>
      <c r="C758" s="16" t="s">
        <v>348</v>
      </c>
      <c r="D758" s="16" t="s">
        <v>1659</v>
      </c>
      <c r="E758" s="16" t="s">
        <v>1661</v>
      </c>
      <c r="F758" s="16" t="s">
        <v>16</v>
      </c>
      <c r="G758" s="16" t="s">
        <v>353</v>
      </c>
      <c r="H758" s="16" t="s">
        <v>354</v>
      </c>
      <c r="I758" s="16" t="s">
        <v>54</v>
      </c>
      <c r="J758" s="16">
        <v>36</v>
      </c>
      <c r="K758" s="16" t="s">
        <v>231</v>
      </c>
      <c r="L758" s="16" t="s">
        <v>355</v>
      </c>
      <c r="M758" s="16" t="s">
        <v>68</v>
      </c>
      <c r="N758" s="16" t="s">
        <v>22</v>
      </c>
      <c r="O758" s="16" t="s">
        <v>22</v>
      </c>
      <c r="P758" s="16" t="s">
        <v>25</v>
      </c>
      <c r="Q758" s="16" t="s">
        <v>25</v>
      </c>
      <c r="R758" s="17">
        <v>0</v>
      </c>
      <c r="S758" s="18">
        <f>IF(J758&lt;25,1,1+(J758-25)/J758)</f>
        <v>1.3055555555555556</v>
      </c>
      <c r="T758" s="16">
        <v>1</v>
      </c>
      <c r="U758" s="16">
        <f>O758*S758*T758</f>
        <v>62.666666666666671</v>
      </c>
      <c r="V758" s="16"/>
      <c r="W758" s="16"/>
      <c r="X758" s="18"/>
      <c r="Y758" s="16"/>
      <c r="Z758" s="18">
        <f>U758+V758+W758+X758+Y758</f>
        <v>62.666666666666671</v>
      </c>
      <c r="AA758" s="3"/>
      <c r="AB758" s="2"/>
      <c r="AC758" s="2"/>
      <c r="AD758" s="2"/>
      <c r="AE758" s="5"/>
      <c r="AF758" s="2"/>
    </row>
    <row r="759" spans="1:32" s="33" customFormat="1" outlineLevel="2">
      <c r="A759" s="16" t="s">
        <v>13</v>
      </c>
      <c r="B759" s="16" t="s">
        <v>361</v>
      </c>
      <c r="C759" s="16" t="s">
        <v>362</v>
      </c>
      <c r="D759" s="16" t="s">
        <v>1717</v>
      </c>
      <c r="E759" s="16" t="s">
        <v>1661</v>
      </c>
      <c r="F759" s="16" t="s">
        <v>51</v>
      </c>
      <c r="G759" s="16" t="s">
        <v>353</v>
      </c>
      <c r="H759" s="16" t="s">
        <v>354</v>
      </c>
      <c r="I759" s="16" t="s">
        <v>54</v>
      </c>
      <c r="J759" s="16">
        <v>46</v>
      </c>
      <c r="K759" s="16"/>
      <c r="L759" s="16"/>
      <c r="M759" s="16" t="s">
        <v>68</v>
      </c>
      <c r="N759" s="16" t="s">
        <v>56</v>
      </c>
      <c r="O759" s="16" t="s">
        <v>25</v>
      </c>
      <c r="P759" s="16" t="s">
        <v>56</v>
      </c>
      <c r="Q759" s="16" t="s">
        <v>25</v>
      </c>
      <c r="R759" s="17">
        <f>P759+Q759</f>
        <v>16</v>
      </c>
      <c r="S759" s="18">
        <f>IF(J759&lt;25,1,1+(J759-25)/J759)</f>
        <v>1.4565217391304348</v>
      </c>
      <c r="T759" s="16"/>
      <c r="U759" s="16"/>
      <c r="V759" s="16"/>
      <c r="W759" s="16"/>
      <c r="X759" s="18">
        <v>32</v>
      </c>
      <c r="Y759" s="16"/>
      <c r="Z759" s="18">
        <f>U759+V759+W759+X759+Y759</f>
        <v>32</v>
      </c>
      <c r="AA759" s="2"/>
      <c r="AB759" s="2"/>
      <c r="AC759" s="2"/>
      <c r="AD759" s="2"/>
      <c r="AE759" s="5"/>
      <c r="AF759" s="2"/>
    </row>
    <row r="760" spans="1:32" s="33" customFormat="1" outlineLevel="2">
      <c r="A760" s="16" t="s">
        <v>13</v>
      </c>
      <c r="B760" s="16" t="s">
        <v>553</v>
      </c>
      <c r="C760" s="16" t="s">
        <v>554</v>
      </c>
      <c r="D760" s="16" t="s">
        <v>1659</v>
      </c>
      <c r="E760" s="16" t="s">
        <v>1661</v>
      </c>
      <c r="F760" s="16" t="s">
        <v>45</v>
      </c>
      <c r="G760" s="16" t="s">
        <v>353</v>
      </c>
      <c r="H760" s="16" t="s">
        <v>354</v>
      </c>
      <c r="I760" s="16" t="s">
        <v>54</v>
      </c>
      <c r="J760" s="16">
        <v>16</v>
      </c>
      <c r="K760" s="16" t="s">
        <v>555</v>
      </c>
      <c r="L760" s="16" t="s">
        <v>205</v>
      </c>
      <c r="M760" s="16" t="s">
        <v>68</v>
      </c>
      <c r="N760" s="16" t="s">
        <v>61</v>
      </c>
      <c r="O760" s="16" t="s">
        <v>41</v>
      </c>
      <c r="P760" s="16" t="s">
        <v>132</v>
      </c>
      <c r="Q760" s="16" t="s">
        <v>25</v>
      </c>
      <c r="R760" s="17">
        <v>8</v>
      </c>
      <c r="S760" s="18">
        <f>IF(J760&lt;25,1,1+(J760-25)/J760)</f>
        <v>1</v>
      </c>
      <c r="T760" s="16">
        <v>1</v>
      </c>
      <c r="U760" s="16">
        <f>O760*S760*T760</f>
        <v>24</v>
      </c>
      <c r="V760" s="16"/>
      <c r="W760" s="16"/>
      <c r="X760" s="18">
        <f>R760*S760</f>
        <v>8</v>
      </c>
      <c r="Y760" s="16"/>
      <c r="Z760" s="18">
        <f>U760+V760+W760+X760+Y760</f>
        <v>32</v>
      </c>
      <c r="AA760" s="3"/>
      <c r="AB760" s="2"/>
      <c r="AC760" s="2"/>
      <c r="AD760" s="2"/>
      <c r="AE760" s="5"/>
      <c r="AF760" s="2"/>
    </row>
    <row r="761" spans="1:32" s="33" customFormat="1" outlineLevel="2">
      <c r="A761" s="21"/>
      <c r="B761" s="21"/>
      <c r="C761" s="21"/>
      <c r="D761" s="16" t="s">
        <v>1664</v>
      </c>
      <c r="E761" s="21"/>
      <c r="F761" s="21"/>
      <c r="G761" s="36" t="s">
        <v>2061</v>
      </c>
      <c r="H761" s="34" t="s">
        <v>1553</v>
      </c>
      <c r="I761" s="34"/>
      <c r="J761" s="34">
        <v>6</v>
      </c>
      <c r="K761" s="21"/>
      <c r="L761" s="21"/>
      <c r="M761" s="21"/>
      <c r="N761" s="21"/>
      <c r="O761" s="21"/>
      <c r="P761" s="21"/>
      <c r="Q761" s="21"/>
      <c r="R761" s="21"/>
      <c r="S761" s="35"/>
      <c r="T761" s="17"/>
      <c r="U761" s="16"/>
      <c r="V761" s="17">
        <f>J761*14</f>
        <v>84</v>
      </c>
      <c r="W761" s="17"/>
      <c r="X761" s="23"/>
      <c r="Y761" s="17"/>
      <c r="Z761" s="18">
        <f>U761+V761+W761+X761+Y761</f>
        <v>84</v>
      </c>
      <c r="AA761" s="3"/>
      <c r="AB761" s="2"/>
      <c r="AC761" s="2"/>
      <c r="AD761" s="2"/>
      <c r="AE761" s="5"/>
      <c r="AF761" s="2"/>
    </row>
    <row r="762" spans="1:32" s="2" customFormat="1" outlineLevel="2">
      <c r="A762" s="21"/>
      <c r="B762" s="21"/>
      <c r="C762" s="21"/>
      <c r="D762" s="16" t="s">
        <v>1650</v>
      </c>
      <c r="E762" s="21"/>
      <c r="F762" s="21"/>
      <c r="G762" s="36" t="s">
        <v>2062</v>
      </c>
      <c r="H762" s="21" t="s">
        <v>1553</v>
      </c>
      <c r="I762" s="21"/>
      <c r="J762" s="21">
        <v>9</v>
      </c>
      <c r="K762" s="21"/>
      <c r="L762" s="21"/>
      <c r="M762" s="21"/>
      <c r="N762" s="21"/>
      <c r="O762" s="21"/>
      <c r="P762" s="21"/>
      <c r="Q762" s="21"/>
      <c r="R762" s="21"/>
      <c r="S762" s="35"/>
      <c r="T762" s="17"/>
      <c r="U762" s="17"/>
      <c r="V762" s="17"/>
      <c r="W762" s="17"/>
      <c r="X762" s="23"/>
      <c r="Y762" s="17">
        <f>2*J762</f>
        <v>18</v>
      </c>
      <c r="Z762" s="18">
        <f>U762+V762+W762+X762+Y762</f>
        <v>18</v>
      </c>
      <c r="AA762" s="33"/>
      <c r="AE762" s="5"/>
    </row>
    <row r="763" spans="1:32" s="2" customFormat="1" outlineLevel="1">
      <c r="A763" s="21"/>
      <c r="B763" s="21"/>
      <c r="C763" s="21"/>
      <c r="D763" s="16"/>
      <c r="E763" s="21"/>
      <c r="F763" s="21"/>
      <c r="G763" s="44" t="s">
        <v>2412</v>
      </c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35"/>
      <c r="T763" s="17"/>
      <c r="U763" s="17"/>
      <c r="V763" s="17"/>
      <c r="W763" s="17"/>
      <c r="X763" s="23"/>
      <c r="Y763" s="17"/>
      <c r="Z763" s="18">
        <f>SUBTOTAL(9,Z758:Z762)</f>
        <v>228.66666666666669</v>
      </c>
      <c r="AA763" s="33"/>
      <c r="AE763" s="5"/>
    </row>
    <row r="764" spans="1:32" s="33" customFormat="1" outlineLevel="2">
      <c r="A764" s="16" t="s">
        <v>13</v>
      </c>
      <c r="B764" s="16" t="s">
        <v>844</v>
      </c>
      <c r="C764" s="16" t="s">
        <v>845</v>
      </c>
      <c r="D764" s="16" t="s">
        <v>1651</v>
      </c>
      <c r="E764" s="16" t="s">
        <v>1686</v>
      </c>
      <c r="F764" s="16" t="s">
        <v>45</v>
      </c>
      <c r="G764" s="16" t="s">
        <v>846</v>
      </c>
      <c r="H764" s="16" t="s">
        <v>847</v>
      </c>
      <c r="I764" s="16" t="s">
        <v>102</v>
      </c>
      <c r="J764" s="16">
        <v>20</v>
      </c>
      <c r="K764" s="16" t="s">
        <v>59</v>
      </c>
      <c r="L764" s="16" t="s">
        <v>727</v>
      </c>
      <c r="M764" s="16" t="s">
        <v>109</v>
      </c>
      <c r="N764" s="16" t="s">
        <v>61</v>
      </c>
      <c r="O764" s="16" t="s">
        <v>61</v>
      </c>
      <c r="P764" s="16" t="s">
        <v>25</v>
      </c>
      <c r="Q764" s="16" t="s">
        <v>25</v>
      </c>
      <c r="R764" s="17">
        <v>0</v>
      </c>
      <c r="S764" s="18">
        <f>IF(J764&lt;25,1,1+(J764-25)/J764)</f>
        <v>1</v>
      </c>
      <c r="T764" s="16">
        <v>1</v>
      </c>
      <c r="U764" s="16">
        <f>O764*S764*T764</f>
        <v>32</v>
      </c>
      <c r="V764" s="16"/>
      <c r="W764" s="16"/>
      <c r="X764" s="18"/>
      <c r="Y764" s="16"/>
      <c r="Z764" s="18">
        <f>U764+V764+W764+X764+Y764</f>
        <v>32</v>
      </c>
      <c r="AA764" s="3"/>
      <c r="AB764" s="2"/>
      <c r="AC764" s="2"/>
      <c r="AD764" s="2"/>
      <c r="AE764" s="5"/>
      <c r="AF764" s="2"/>
    </row>
    <row r="765" spans="1:32" s="33" customFormat="1" outlineLevel="2">
      <c r="A765" s="21"/>
      <c r="B765" s="21"/>
      <c r="C765" s="21"/>
      <c r="D765" s="16" t="s">
        <v>1877</v>
      </c>
      <c r="E765" s="21"/>
      <c r="F765" s="21"/>
      <c r="G765" s="16" t="s">
        <v>846</v>
      </c>
      <c r="H765" s="21" t="s">
        <v>1474</v>
      </c>
      <c r="I765" s="21"/>
      <c r="J765" s="21">
        <v>2</v>
      </c>
      <c r="K765" s="21"/>
      <c r="L765" s="21"/>
      <c r="M765" s="21"/>
      <c r="N765" s="21"/>
      <c r="O765" s="21"/>
      <c r="P765" s="21"/>
      <c r="Q765" s="21"/>
      <c r="R765" s="21"/>
      <c r="S765" s="35"/>
      <c r="T765" s="17"/>
      <c r="U765" s="17"/>
      <c r="V765" s="17"/>
      <c r="W765" s="17"/>
      <c r="X765" s="23"/>
      <c r="Y765" s="17">
        <f>2*J765</f>
        <v>4</v>
      </c>
      <c r="Z765" s="18">
        <f>U765+V765+W765+X765+Y765</f>
        <v>4</v>
      </c>
      <c r="AB765" s="2"/>
      <c r="AC765" s="2"/>
      <c r="AD765" s="2"/>
      <c r="AE765" s="5"/>
      <c r="AF765" s="2"/>
    </row>
    <row r="766" spans="1:32" s="33" customFormat="1" outlineLevel="1">
      <c r="A766" s="21"/>
      <c r="B766" s="21"/>
      <c r="C766" s="21"/>
      <c r="D766" s="16"/>
      <c r="E766" s="21"/>
      <c r="F766" s="21"/>
      <c r="G766" s="42" t="s">
        <v>2413</v>
      </c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35"/>
      <c r="T766" s="17"/>
      <c r="U766" s="17"/>
      <c r="V766" s="17"/>
      <c r="W766" s="17"/>
      <c r="X766" s="23"/>
      <c r="Y766" s="17"/>
      <c r="Z766" s="18">
        <f>SUBTOTAL(9,Z764:Z765)</f>
        <v>36</v>
      </c>
      <c r="AB766" s="2"/>
      <c r="AC766" s="2"/>
      <c r="AD766" s="2"/>
      <c r="AE766" s="5"/>
      <c r="AF766" s="2"/>
    </row>
    <row r="767" spans="1:32" s="33" customFormat="1" outlineLevel="2">
      <c r="A767" s="16" t="s">
        <v>13</v>
      </c>
      <c r="B767" s="16" t="s">
        <v>167</v>
      </c>
      <c r="C767" s="16" t="s">
        <v>168</v>
      </c>
      <c r="D767" s="16" t="s">
        <v>1651</v>
      </c>
      <c r="E767" s="16" t="s">
        <v>1686</v>
      </c>
      <c r="F767" s="16" t="s">
        <v>16</v>
      </c>
      <c r="G767" s="16" t="s">
        <v>169</v>
      </c>
      <c r="H767" s="16" t="s">
        <v>170</v>
      </c>
      <c r="I767" s="16" t="s">
        <v>19</v>
      </c>
      <c r="J767" s="16">
        <v>30</v>
      </c>
      <c r="K767" s="16" t="s">
        <v>171</v>
      </c>
      <c r="L767" s="16" t="s">
        <v>172</v>
      </c>
      <c r="M767" s="16" t="s">
        <v>173</v>
      </c>
      <c r="N767" s="16" t="s">
        <v>22</v>
      </c>
      <c r="O767" s="16" t="s">
        <v>41</v>
      </c>
      <c r="P767" s="16" t="s">
        <v>25</v>
      </c>
      <c r="Q767" s="16" t="s">
        <v>41</v>
      </c>
      <c r="R767" s="17">
        <v>24</v>
      </c>
      <c r="S767" s="18">
        <f>IF(J767&lt;25,1,1+(J767-25)/J767)</f>
        <v>1.1666666666666667</v>
      </c>
      <c r="T767" s="16">
        <v>1</v>
      </c>
      <c r="U767" s="16">
        <f>O767*S767*T767</f>
        <v>28</v>
      </c>
      <c r="V767" s="16"/>
      <c r="W767" s="16"/>
      <c r="X767" s="18">
        <f>R767*S767</f>
        <v>28</v>
      </c>
      <c r="Y767" s="16"/>
      <c r="Z767" s="18">
        <f>U767+V767+W767+X767+Y767</f>
        <v>56</v>
      </c>
      <c r="AA767" s="3"/>
      <c r="AB767" s="2"/>
      <c r="AC767" s="2"/>
      <c r="AD767" s="2"/>
      <c r="AE767" s="5"/>
      <c r="AF767" s="2"/>
    </row>
    <row r="768" spans="1:32" s="33" customFormat="1" ht="27" outlineLevel="2">
      <c r="A768" s="11"/>
      <c r="B768" s="11"/>
      <c r="C768" s="11" t="s">
        <v>2063</v>
      </c>
      <c r="D768" s="11" t="s">
        <v>1727</v>
      </c>
      <c r="E768" s="11"/>
      <c r="F768" s="11"/>
      <c r="G768" s="16" t="s">
        <v>169</v>
      </c>
      <c r="H768" s="11" t="s">
        <v>2064</v>
      </c>
      <c r="I768" s="11"/>
      <c r="J768" s="11"/>
      <c r="K768" s="11"/>
      <c r="L768" s="11"/>
      <c r="M768" s="11"/>
      <c r="N768" s="11"/>
      <c r="O768" s="11"/>
      <c r="P768" s="11"/>
      <c r="Q768" s="11"/>
      <c r="R768" s="10"/>
      <c r="S768" s="11"/>
      <c r="T768" s="11"/>
      <c r="U768" s="11"/>
      <c r="V768" s="11"/>
      <c r="W768" s="11">
        <v>15</v>
      </c>
      <c r="X768" s="11"/>
      <c r="Y768" s="11"/>
      <c r="Z768" s="18">
        <f>U768+V768+W768+X768+Y768</f>
        <v>15</v>
      </c>
      <c r="AB768" s="2"/>
      <c r="AC768" s="2"/>
      <c r="AD768" s="2"/>
      <c r="AE768" s="5"/>
      <c r="AF768" s="2"/>
    </row>
    <row r="769" spans="1:32" s="33" customFormat="1" outlineLevel="2">
      <c r="A769" s="16" t="s">
        <v>521</v>
      </c>
      <c r="B769" s="16" t="s">
        <v>1223</v>
      </c>
      <c r="C769" s="16" t="s">
        <v>1224</v>
      </c>
      <c r="D769" s="16" t="s">
        <v>1666</v>
      </c>
      <c r="E769" s="16" t="s">
        <v>1667</v>
      </c>
      <c r="F769" s="16" t="s">
        <v>45</v>
      </c>
      <c r="G769" s="16" t="s">
        <v>169</v>
      </c>
      <c r="H769" s="16" t="s">
        <v>2065</v>
      </c>
      <c r="I769" s="16" t="s">
        <v>1225</v>
      </c>
      <c r="J769" s="16">
        <v>39</v>
      </c>
      <c r="K769" s="16" t="s">
        <v>1184</v>
      </c>
      <c r="L769" s="16" t="s">
        <v>158</v>
      </c>
      <c r="M769" s="16" t="s">
        <v>905</v>
      </c>
      <c r="N769" s="16" t="s">
        <v>61</v>
      </c>
      <c r="O769" s="16" t="s">
        <v>61</v>
      </c>
      <c r="P769" s="16" t="s">
        <v>25</v>
      </c>
      <c r="Q769" s="16" t="s">
        <v>25</v>
      </c>
      <c r="R769" s="17">
        <v>0</v>
      </c>
      <c r="S769" s="18">
        <f>IF(J769&lt;25,1,1+(J769-25)/J769)</f>
        <v>1.358974358974359</v>
      </c>
      <c r="T769" s="16">
        <v>1</v>
      </c>
      <c r="U769" s="16">
        <f>O769*S769*T769*1/5</f>
        <v>8.6974358974358985</v>
      </c>
      <c r="V769" s="16"/>
      <c r="W769" s="16"/>
      <c r="X769" s="18"/>
      <c r="Y769" s="16"/>
      <c r="Z769" s="18">
        <f>U769+V769+W769+X769+Y769</f>
        <v>8.6974358974358985</v>
      </c>
      <c r="AA769" s="3"/>
      <c r="AB769" s="2"/>
      <c r="AC769" s="2"/>
      <c r="AD769" s="2"/>
      <c r="AE769" s="5"/>
      <c r="AF769" s="2"/>
    </row>
    <row r="770" spans="1:32" s="33" customFormat="1" outlineLevel="2">
      <c r="A770" s="16" t="s">
        <v>13</v>
      </c>
      <c r="B770" s="16" t="s">
        <v>1409</v>
      </c>
      <c r="C770" s="16" t="s">
        <v>1410</v>
      </c>
      <c r="D770" s="16" t="s">
        <v>1684</v>
      </c>
      <c r="E770" s="16" t="s">
        <v>1667</v>
      </c>
      <c r="F770" s="16" t="s">
        <v>51</v>
      </c>
      <c r="G770" s="16" t="s">
        <v>169</v>
      </c>
      <c r="H770" s="16" t="s">
        <v>2066</v>
      </c>
      <c r="I770" s="16" t="s">
        <v>252</v>
      </c>
      <c r="J770" s="16">
        <v>55</v>
      </c>
      <c r="K770" s="16"/>
      <c r="L770" s="16"/>
      <c r="M770" s="16" t="s">
        <v>1034</v>
      </c>
      <c r="N770" s="16" t="s">
        <v>56</v>
      </c>
      <c r="O770" s="16" t="s">
        <v>25</v>
      </c>
      <c r="P770" s="16" t="s">
        <v>56</v>
      </c>
      <c r="Q770" s="16" t="s">
        <v>25</v>
      </c>
      <c r="R770" s="17">
        <f>P770+Q770</f>
        <v>16</v>
      </c>
      <c r="S770" s="18">
        <f>IF(J770/2&lt;25,1,1+(J770/2-25)/J770/2)</f>
        <v>1.0227272727272727</v>
      </c>
      <c r="T770" s="16"/>
      <c r="U770" s="16"/>
      <c r="V770" s="16"/>
      <c r="W770" s="16"/>
      <c r="X770" s="18">
        <f>R770*S770*2</f>
        <v>32.727272727272727</v>
      </c>
      <c r="Y770" s="16"/>
      <c r="Z770" s="18">
        <f>U770+V770+W770+X770+Y770</f>
        <v>32.727272727272727</v>
      </c>
      <c r="AA770" s="2"/>
      <c r="AB770" s="2"/>
      <c r="AC770" s="2"/>
      <c r="AD770" s="2"/>
      <c r="AE770" s="5"/>
      <c r="AF770" s="2"/>
    </row>
    <row r="771" spans="1:32" s="2" customFormat="1" outlineLevel="2">
      <c r="A771" s="21"/>
      <c r="B771" s="21"/>
      <c r="C771" s="21"/>
      <c r="D771" s="16" t="s">
        <v>1685</v>
      </c>
      <c r="E771" s="21"/>
      <c r="F771" s="21"/>
      <c r="G771" s="16" t="s">
        <v>169</v>
      </c>
      <c r="H771" s="34" t="s">
        <v>1606</v>
      </c>
      <c r="I771" s="34"/>
      <c r="J771" s="34">
        <v>5</v>
      </c>
      <c r="K771" s="21"/>
      <c r="L771" s="21"/>
      <c r="M771" s="21"/>
      <c r="N771" s="21"/>
      <c r="O771" s="21"/>
      <c r="P771" s="21"/>
      <c r="Q771" s="21"/>
      <c r="R771" s="21"/>
      <c r="S771" s="35"/>
      <c r="T771" s="17"/>
      <c r="U771" s="16"/>
      <c r="V771" s="17">
        <f>J771*14</f>
        <v>70</v>
      </c>
      <c r="W771" s="17"/>
      <c r="X771" s="23"/>
      <c r="Y771" s="17"/>
      <c r="Z771" s="18">
        <f>U771+V771+W771+X771+Y771</f>
        <v>70</v>
      </c>
      <c r="AA771" s="3"/>
      <c r="AE771" s="5"/>
    </row>
    <row r="772" spans="1:32" s="33" customFormat="1" outlineLevel="2">
      <c r="A772" s="21"/>
      <c r="B772" s="21"/>
      <c r="C772" s="21"/>
      <c r="D772" s="16" t="s">
        <v>1650</v>
      </c>
      <c r="E772" s="21"/>
      <c r="F772" s="21"/>
      <c r="G772" s="16" t="s">
        <v>169</v>
      </c>
      <c r="H772" s="21" t="s">
        <v>1606</v>
      </c>
      <c r="I772" s="21"/>
      <c r="J772" s="21">
        <v>11</v>
      </c>
      <c r="K772" s="21"/>
      <c r="L772" s="21"/>
      <c r="M772" s="21"/>
      <c r="N772" s="21"/>
      <c r="O772" s="21"/>
      <c r="P772" s="21"/>
      <c r="Q772" s="21"/>
      <c r="R772" s="21"/>
      <c r="S772" s="35"/>
      <c r="T772" s="17"/>
      <c r="U772" s="17"/>
      <c r="V772" s="17"/>
      <c r="W772" s="17"/>
      <c r="X772" s="23"/>
      <c r="Y772" s="17">
        <f>2*J772</f>
        <v>22</v>
      </c>
      <c r="Z772" s="18">
        <f>U772+V772+W772+X772+Y772</f>
        <v>22</v>
      </c>
      <c r="AB772" s="2"/>
      <c r="AC772" s="2"/>
      <c r="AD772" s="2"/>
      <c r="AE772" s="5"/>
      <c r="AF772" s="2"/>
    </row>
    <row r="773" spans="1:32" s="33" customFormat="1" outlineLevel="1">
      <c r="A773" s="21"/>
      <c r="B773" s="21"/>
      <c r="C773" s="21"/>
      <c r="D773" s="16"/>
      <c r="E773" s="21"/>
      <c r="F773" s="21"/>
      <c r="G773" s="42" t="s">
        <v>2414</v>
      </c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35"/>
      <c r="T773" s="17"/>
      <c r="U773" s="17"/>
      <c r="V773" s="17"/>
      <c r="W773" s="17"/>
      <c r="X773" s="23"/>
      <c r="Y773" s="17"/>
      <c r="Z773" s="18">
        <f>SUBTOTAL(9,Z767:Z772)</f>
        <v>204.42470862470861</v>
      </c>
      <c r="AB773" s="2"/>
      <c r="AC773" s="2"/>
      <c r="AD773" s="2"/>
      <c r="AE773" s="5"/>
      <c r="AF773" s="2"/>
    </row>
    <row r="774" spans="1:32" s="33" customFormat="1" outlineLevel="2">
      <c r="A774" s="16" t="s">
        <v>521</v>
      </c>
      <c r="B774" s="16" t="s">
        <v>962</v>
      </c>
      <c r="C774" s="16" t="s">
        <v>129</v>
      </c>
      <c r="D774" s="16" t="s">
        <v>1651</v>
      </c>
      <c r="E774" s="16" t="s">
        <v>1652</v>
      </c>
      <c r="F774" s="16" t="s">
        <v>45</v>
      </c>
      <c r="G774" s="16" t="s">
        <v>133</v>
      </c>
      <c r="H774" s="16" t="s">
        <v>134</v>
      </c>
      <c r="I774" s="16" t="s">
        <v>19</v>
      </c>
      <c r="J774" s="16">
        <v>10</v>
      </c>
      <c r="K774" s="16" t="s">
        <v>931</v>
      </c>
      <c r="L774" s="16" t="s">
        <v>963</v>
      </c>
      <c r="M774" s="16" t="s">
        <v>527</v>
      </c>
      <c r="N774" s="16" t="s">
        <v>61</v>
      </c>
      <c r="O774" s="16" t="s">
        <v>41</v>
      </c>
      <c r="P774" s="16" t="s">
        <v>25</v>
      </c>
      <c r="Q774" s="16" t="s">
        <v>132</v>
      </c>
      <c r="R774" s="17">
        <v>8</v>
      </c>
      <c r="S774" s="18">
        <f>IF(J774&lt;25,1,1+(J774-25)/J774)</f>
        <v>1</v>
      </c>
      <c r="T774" s="16">
        <v>1</v>
      </c>
      <c r="U774" s="16">
        <f>O774*S774*T774</f>
        <v>24</v>
      </c>
      <c r="V774" s="16"/>
      <c r="W774" s="16"/>
      <c r="X774" s="18">
        <f>R774*S774</f>
        <v>8</v>
      </c>
      <c r="Y774" s="16"/>
      <c r="Z774" s="18">
        <f>U774+V774+W774+X774+Y774</f>
        <v>32</v>
      </c>
      <c r="AA774" s="3"/>
      <c r="AB774" s="2"/>
      <c r="AC774" s="2"/>
      <c r="AD774" s="2"/>
      <c r="AE774" s="5"/>
      <c r="AF774" s="2"/>
    </row>
    <row r="775" spans="1:32" s="33" customFormat="1" outlineLevel="2">
      <c r="A775" s="16" t="s">
        <v>13</v>
      </c>
      <c r="B775" s="16" t="s">
        <v>128</v>
      </c>
      <c r="C775" s="16" t="s">
        <v>129</v>
      </c>
      <c r="D775" s="16" t="s">
        <v>2067</v>
      </c>
      <c r="E775" s="16" t="s">
        <v>2068</v>
      </c>
      <c r="F775" s="16" t="s">
        <v>45</v>
      </c>
      <c r="G775" s="16" t="s">
        <v>133</v>
      </c>
      <c r="H775" s="16" t="s">
        <v>134</v>
      </c>
      <c r="I775" s="16" t="s">
        <v>19</v>
      </c>
      <c r="J775" s="16">
        <v>47</v>
      </c>
      <c r="K775" s="16" t="s">
        <v>130</v>
      </c>
      <c r="L775" s="16" t="s">
        <v>135</v>
      </c>
      <c r="M775" s="16" t="s">
        <v>109</v>
      </c>
      <c r="N775" s="16" t="s">
        <v>61</v>
      </c>
      <c r="O775" s="16" t="s">
        <v>41</v>
      </c>
      <c r="P775" s="16" t="s">
        <v>25</v>
      </c>
      <c r="Q775" s="16" t="s">
        <v>132</v>
      </c>
      <c r="R775" s="17">
        <v>8</v>
      </c>
      <c r="S775" s="18">
        <f>IF(J775&lt;25,1,1+(J775-25)/J775)</f>
        <v>1.4680851063829787</v>
      </c>
      <c r="T775" s="16">
        <v>1</v>
      </c>
      <c r="U775" s="16">
        <f>O775*S775*T775</f>
        <v>35.234042553191486</v>
      </c>
      <c r="V775" s="16"/>
      <c r="W775" s="16"/>
      <c r="X775" s="18">
        <f>R775*S775</f>
        <v>11.74468085106383</v>
      </c>
      <c r="Y775" s="16"/>
      <c r="Z775" s="18">
        <f>U775+V775+W775+X775+Y775</f>
        <v>46.978723404255319</v>
      </c>
      <c r="AA775" s="3"/>
      <c r="AB775" s="2"/>
      <c r="AC775" s="2"/>
      <c r="AD775" s="2"/>
      <c r="AE775" s="5"/>
      <c r="AF775" s="2"/>
    </row>
    <row r="776" spans="1:32" s="33" customFormat="1" outlineLevel="2">
      <c r="A776" s="16" t="s">
        <v>13</v>
      </c>
      <c r="B776" s="16" t="s">
        <v>136</v>
      </c>
      <c r="C776" s="16" t="s">
        <v>137</v>
      </c>
      <c r="D776" s="16" t="s">
        <v>2069</v>
      </c>
      <c r="E776" s="16" t="s">
        <v>2068</v>
      </c>
      <c r="F776" s="16" t="s">
        <v>45</v>
      </c>
      <c r="G776" s="16" t="s">
        <v>133</v>
      </c>
      <c r="H776" s="16" t="s">
        <v>134</v>
      </c>
      <c r="I776" s="16" t="s">
        <v>19</v>
      </c>
      <c r="J776" s="16">
        <v>21</v>
      </c>
      <c r="K776" s="16"/>
      <c r="L776" s="16"/>
      <c r="M776" s="16" t="s">
        <v>109</v>
      </c>
      <c r="N776" s="16" t="s">
        <v>39</v>
      </c>
      <c r="O776" s="16" t="s">
        <v>24</v>
      </c>
      <c r="P776" s="16" t="s">
        <v>25</v>
      </c>
      <c r="Q776" s="16" t="s">
        <v>138</v>
      </c>
      <c r="R776" s="17"/>
      <c r="S776" s="18">
        <f>IF(J776&lt;25,1,1+(J776-25)/J776)</f>
        <v>1</v>
      </c>
      <c r="T776" s="16"/>
      <c r="U776" s="16"/>
      <c r="V776" s="16"/>
      <c r="W776" s="16"/>
      <c r="X776" s="18">
        <f>32*S776*F776</f>
        <v>64</v>
      </c>
      <c r="Y776" s="16"/>
      <c r="Z776" s="18">
        <f>U776+V776+W776+X776+Y776</f>
        <v>64</v>
      </c>
      <c r="AB776" s="2"/>
      <c r="AC776" s="2"/>
      <c r="AD776" s="2"/>
      <c r="AE776" s="5"/>
      <c r="AF776" s="2"/>
    </row>
    <row r="777" spans="1:32" s="33" customFormat="1" outlineLevel="2">
      <c r="A777" s="16" t="s">
        <v>521</v>
      </c>
      <c r="B777" s="16" t="s">
        <v>1247</v>
      </c>
      <c r="C777" s="16" t="s">
        <v>710</v>
      </c>
      <c r="D777" s="16" t="s">
        <v>2067</v>
      </c>
      <c r="E777" s="16" t="s">
        <v>2070</v>
      </c>
      <c r="F777" s="16" t="s">
        <v>45</v>
      </c>
      <c r="G777" s="16" t="s">
        <v>133</v>
      </c>
      <c r="H777" s="16" t="s">
        <v>134</v>
      </c>
      <c r="I777" s="16" t="s">
        <v>19</v>
      </c>
      <c r="J777" s="16">
        <v>17</v>
      </c>
      <c r="K777" s="16" t="s">
        <v>1105</v>
      </c>
      <c r="L777" s="16" t="s">
        <v>940</v>
      </c>
      <c r="M777" s="16" t="s">
        <v>642</v>
      </c>
      <c r="N777" s="16" t="s">
        <v>61</v>
      </c>
      <c r="O777" s="16" t="s">
        <v>23</v>
      </c>
      <c r="P777" s="16" t="s">
        <v>21</v>
      </c>
      <c r="Q777" s="16" t="s">
        <v>25</v>
      </c>
      <c r="R777" s="17">
        <v>4</v>
      </c>
      <c r="S777" s="18">
        <f>IF(J777&lt;25,1,1+(J777-25)/J777)</f>
        <v>1</v>
      </c>
      <c r="T777" s="16">
        <v>1</v>
      </c>
      <c r="U777" s="16">
        <f>O777*S777*T777</f>
        <v>28</v>
      </c>
      <c r="V777" s="16"/>
      <c r="W777" s="16"/>
      <c r="X777" s="18">
        <f>R777*S777</f>
        <v>4</v>
      </c>
      <c r="Y777" s="16"/>
      <c r="Z777" s="18">
        <f>U777+V777+W777+X777+Y777</f>
        <v>32</v>
      </c>
      <c r="AA777" s="3"/>
      <c r="AB777" s="2"/>
      <c r="AC777" s="2"/>
      <c r="AD777" s="2"/>
      <c r="AE777" s="5"/>
      <c r="AF777" s="2"/>
    </row>
    <row r="778" spans="1:32" s="33" customFormat="1" outlineLevel="2">
      <c r="A778" s="21"/>
      <c r="B778" s="21"/>
      <c r="C778" s="21"/>
      <c r="D778" s="16" t="s">
        <v>2071</v>
      </c>
      <c r="E778" s="21"/>
      <c r="F778" s="21"/>
      <c r="G778" s="16" t="s">
        <v>133</v>
      </c>
      <c r="H778" s="34" t="s">
        <v>1479</v>
      </c>
      <c r="I778" s="34"/>
      <c r="J778" s="34">
        <v>3</v>
      </c>
      <c r="K778" s="21"/>
      <c r="L778" s="21"/>
      <c r="M778" s="21"/>
      <c r="N778" s="21"/>
      <c r="O778" s="21"/>
      <c r="P778" s="21"/>
      <c r="Q778" s="21"/>
      <c r="R778" s="21"/>
      <c r="S778" s="35"/>
      <c r="T778" s="17"/>
      <c r="U778" s="16"/>
      <c r="V778" s="17">
        <f>J778*14</f>
        <v>42</v>
      </c>
      <c r="W778" s="17"/>
      <c r="X778" s="23"/>
      <c r="Y778" s="17"/>
      <c r="Z778" s="18">
        <f>U778+V778+W778+X778+Y778</f>
        <v>42</v>
      </c>
      <c r="AA778" s="3"/>
      <c r="AB778" s="2"/>
      <c r="AC778" s="2"/>
      <c r="AD778" s="2"/>
      <c r="AE778" s="5"/>
      <c r="AF778" s="2"/>
    </row>
    <row r="779" spans="1:32" s="33" customFormat="1" outlineLevel="2">
      <c r="A779" s="21"/>
      <c r="B779" s="21"/>
      <c r="C779" s="21"/>
      <c r="D779" s="16" t="s">
        <v>2072</v>
      </c>
      <c r="E779" s="21"/>
      <c r="F779" s="21"/>
      <c r="G779" s="16" t="s">
        <v>133</v>
      </c>
      <c r="H779" s="21" t="s">
        <v>1479</v>
      </c>
      <c r="I779" s="21"/>
      <c r="J779" s="21">
        <v>3</v>
      </c>
      <c r="K779" s="21"/>
      <c r="L779" s="21"/>
      <c r="M779" s="21"/>
      <c r="N779" s="21"/>
      <c r="O779" s="21"/>
      <c r="P779" s="21"/>
      <c r="Q779" s="21"/>
      <c r="R779" s="21"/>
      <c r="S779" s="35"/>
      <c r="T779" s="17"/>
      <c r="U779" s="17"/>
      <c r="V779" s="17"/>
      <c r="W779" s="17"/>
      <c r="X779" s="23"/>
      <c r="Y779" s="17">
        <f>2*J779</f>
        <v>6</v>
      </c>
      <c r="Z779" s="18">
        <f>U779+V779+W779+X779+Y779</f>
        <v>6</v>
      </c>
      <c r="AB779" s="2"/>
      <c r="AC779" s="2"/>
      <c r="AD779" s="2"/>
      <c r="AE779" s="5"/>
      <c r="AF779" s="2"/>
    </row>
    <row r="780" spans="1:32" s="33" customFormat="1" outlineLevel="1">
      <c r="A780" s="21"/>
      <c r="B780" s="21"/>
      <c r="C780" s="21"/>
      <c r="D780" s="16"/>
      <c r="E780" s="21"/>
      <c r="F780" s="21"/>
      <c r="G780" s="42" t="s">
        <v>2415</v>
      </c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35"/>
      <c r="T780" s="17"/>
      <c r="U780" s="17"/>
      <c r="V780" s="17"/>
      <c r="W780" s="17"/>
      <c r="X780" s="23"/>
      <c r="Y780" s="17"/>
      <c r="Z780" s="18">
        <f>SUBTOTAL(9,Z774:Z779)</f>
        <v>222.97872340425533</v>
      </c>
      <c r="AB780" s="2"/>
      <c r="AC780" s="2"/>
      <c r="AD780" s="2"/>
      <c r="AE780" s="5"/>
      <c r="AF780" s="2"/>
    </row>
    <row r="781" spans="1:32" s="33" customFormat="1" outlineLevel="2">
      <c r="A781" s="16" t="s">
        <v>13</v>
      </c>
      <c r="B781" s="16" t="s">
        <v>249</v>
      </c>
      <c r="C781" s="16" t="s">
        <v>250</v>
      </c>
      <c r="D781" s="16" t="s">
        <v>2073</v>
      </c>
      <c r="E781" s="16" t="s">
        <v>2068</v>
      </c>
      <c r="F781" s="16" t="s">
        <v>45</v>
      </c>
      <c r="G781" s="16" t="s">
        <v>251</v>
      </c>
      <c r="H781" s="16" t="s">
        <v>2074</v>
      </c>
      <c r="I781" s="16" t="s">
        <v>252</v>
      </c>
      <c r="J781" s="16">
        <v>36</v>
      </c>
      <c r="K781" s="16" t="s">
        <v>83</v>
      </c>
      <c r="L781" s="16" t="s">
        <v>95</v>
      </c>
      <c r="M781" s="16" t="s">
        <v>73</v>
      </c>
      <c r="N781" s="16" t="s">
        <v>61</v>
      </c>
      <c r="O781" s="16" t="s">
        <v>23</v>
      </c>
      <c r="P781" s="16" t="s">
        <v>25</v>
      </c>
      <c r="Q781" s="16" t="s">
        <v>21</v>
      </c>
      <c r="R781" s="17">
        <v>4</v>
      </c>
      <c r="S781" s="18">
        <f>IF(J781&lt;25,1,1+(J781-25)/J781)</f>
        <v>1.3055555555555556</v>
      </c>
      <c r="T781" s="16">
        <v>1</v>
      </c>
      <c r="U781" s="16">
        <f>O781*S781*T781</f>
        <v>36.555555555555557</v>
      </c>
      <c r="V781" s="16"/>
      <c r="W781" s="16"/>
      <c r="X781" s="18">
        <f>R781*S781</f>
        <v>5.2222222222222223</v>
      </c>
      <c r="Y781" s="16"/>
      <c r="Z781" s="18">
        <f>U781+V781+W781+X781+Y781</f>
        <v>41.777777777777779</v>
      </c>
      <c r="AA781" s="3"/>
      <c r="AB781" s="2"/>
      <c r="AC781" s="2"/>
      <c r="AD781" s="2"/>
      <c r="AE781" s="5"/>
      <c r="AF781" s="2"/>
    </row>
    <row r="782" spans="1:32" s="33" customFormat="1" outlineLevel="2">
      <c r="A782" s="16" t="s">
        <v>13</v>
      </c>
      <c r="B782" s="16" t="s">
        <v>739</v>
      </c>
      <c r="C782" s="16" t="s">
        <v>736</v>
      </c>
      <c r="D782" s="16" t="s">
        <v>1655</v>
      </c>
      <c r="E782" s="16" t="s">
        <v>1708</v>
      </c>
      <c r="F782" s="16" t="s">
        <v>45</v>
      </c>
      <c r="G782" s="16" t="s">
        <v>251</v>
      </c>
      <c r="H782" s="16" t="s">
        <v>740</v>
      </c>
      <c r="I782" s="16" t="s">
        <v>19</v>
      </c>
      <c r="J782" s="16">
        <v>7</v>
      </c>
      <c r="K782" s="16" t="s">
        <v>187</v>
      </c>
      <c r="L782" s="16" t="s">
        <v>95</v>
      </c>
      <c r="M782" s="16" t="s">
        <v>73</v>
      </c>
      <c r="N782" s="16" t="s">
        <v>61</v>
      </c>
      <c r="O782" s="16" t="s">
        <v>41</v>
      </c>
      <c r="P782" s="16" t="s">
        <v>25</v>
      </c>
      <c r="Q782" s="16" t="s">
        <v>132</v>
      </c>
      <c r="R782" s="17">
        <v>8</v>
      </c>
      <c r="S782" s="18">
        <f>IF(J782&lt;25,1,1+(J782-25)/J782)</f>
        <v>1</v>
      </c>
      <c r="T782" s="16">
        <v>1</v>
      </c>
      <c r="U782" s="16">
        <f>O782*S782*T782</f>
        <v>24</v>
      </c>
      <c r="V782" s="16"/>
      <c r="W782" s="16"/>
      <c r="X782" s="18">
        <f>R782*S782</f>
        <v>8</v>
      </c>
      <c r="Y782" s="16"/>
      <c r="Z782" s="18">
        <f>U782+V782+W782+X782+Y782</f>
        <v>32</v>
      </c>
      <c r="AA782" s="3"/>
      <c r="AB782" s="2"/>
      <c r="AC782" s="2"/>
      <c r="AD782" s="2"/>
      <c r="AE782" s="5"/>
      <c r="AF782" s="2"/>
    </row>
    <row r="783" spans="1:32" s="33" customFormat="1" outlineLevel="2">
      <c r="A783" s="16" t="s">
        <v>521</v>
      </c>
      <c r="B783" s="16" t="s">
        <v>897</v>
      </c>
      <c r="C783" s="16" t="s">
        <v>898</v>
      </c>
      <c r="D783" s="16" t="s">
        <v>2075</v>
      </c>
      <c r="E783" s="16" t="s">
        <v>2076</v>
      </c>
      <c r="F783" s="16" t="s">
        <v>2077</v>
      </c>
      <c r="G783" s="16" t="s">
        <v>251</v>
      </c>
      <c r="H783" s="16" t="s">
        <v>2078</v>
      </c>
      <c r="I783" s="16"/>
      <c r="J783" s="16">
        <v>6</v>
      </c>
      <c r="K783" s="16"/>
      <c r="L783" s="16"/>
      <c r="M783" s="16" t="s">
        <v>903</v>
      </c>
      <c r="N783" s="16" t="s">
        <v>25</v>
      </c>
      <c r="O783" s="16" t="s">
        <v>25</v>
      </c>
      <c r="P783" s="16" t="s">
        <v>25</v>
      </c>
      <c r="Q783" s="16" t="s">
        <v>25</v>
      </c>
      <c r="R783" s="16"/>
      <c r="S783" s="18"/>
      <c r="T783" s="16"/>
      <c r="U783" s="16"/>
      <c r="V783" s="16"/>
      <c r="W783" s="16"/>
      <c r="X783" s="18">
        <f>0.3*14*J783</f>
        <v>25.200000000000003</v>
      </c>
      <c r="Y783" s="16"/>
      <c r="Z783" s="18">
        <f>U783+V783+W783+X783+Y783</f>
        <v>25.200000000000003</v>
      </c>
      <c r="AA783" s="32"/>
      <c r="AB783" s="2"/>
      <c r="AC783" s="2"/>
      <c r="AD783" s="2"/>
      <c r="AE783" s="5"/>
      <c r="AF783" s="2"/>
    </row>
    <row r="784" spans="1:32" s="33" customFormat="1" outlineLevel="2">
      <c r="A784" s="21"/>
      <c r="B784" s="21"/>
      <c r="C784" s="21"/>
      <c r="D784" s="16" t="s">
        <v>2079</v>
      </c>
      <c r="E784" s="21"/>
      <c r="F784" s="21"/>
      <c r="G784" s="16" t="s">
        <v>251</v>
      </c>
      <c r="H784" s="34" t="s">
        <v>1584</v>
      </c>
      <c r="I784" s="34"/>
      <c r="J784" s="34">
        <v>4</v>
      </c>
      <c r="K784" s="21"/>
      <c r="L784" s="21"/>
      <c r="M784" s="21"/>
      <c r="N784" s="21"/>
      <c r="O784" s="21"/>
      <c r="P784" s="21"/>
      <c r="Q784" s="21"/>
      <c r="R784" s="21"/>
      <c r="S784" s="35"/>
      <c r="T784" s="17"/>
      <c r="U784" s="16"/>
      <c r="V784" s="17">
        <f>J784*14</f>
        <v>56</v>
      </c>
      <c r="W784" s="17"/>
      <c r="X784" s="23"/>
      <c r="Y784" s="17"/>
      <c r="Z784" s="18">
        <f>U784+V784+W784+X784+Y784</f>
        <v>56</v>
      </c>
      <c r="AA784" s="3"/>
      <c r="AB784" s="2"/>
      <c r="AC784" s="2"/>
      <c r="AD784" s="2"/>
      <c r="AE784" s="5"/>
      <c r="AF784" s="2"/>
    </row>
    <row r="785" spans="1:32" s="33" customFormat="1" outlineLevel="2">
      <c r="A785" s="21"/>
      <c r="B785" s="21"/>
      <c r="C785" s="21"/>
      <c r="D785" s="16" t="s">
        <v>2080</v>
      </c>
      <c r="E785" s="21"/>
      <c r="F785" s="21"/>
      <c r="G785" s="16" t="s">
        <v>251</v>
      </c>
      <c r="H785" s="21" t="s">
        <v>1584</v>
      </c>
      <c r="I785" s="21"/>
      <c r="J785" s="21">
        <v>10</v>
      </c>
      <c r="K785" s="21"/>
      <c r="L785" s="21"/>
      <c r="M785" s="21"/>
      <c r="N785" s="21"/>
      <c r="O785" s="21"/>
      <c r="P785" s="21"/>
      <c r="Q785" s="21"/>
      <c r="R785" s="21"/>
      <c r="S785" s="35"/>
      <c r="T785" s="17"/>
      <c r="U785" s="17"/>
      <c r="V785" s="17"/>
      <c r="W785" s="17"/>
      <c r="X785" s="23"/>
      <c r="Y785" s="17">
        <f>2*J785</f>
        <v>20</v>
      </c>
      <c r="Z785" s="18">
        <f>U785+V785+W785+X785+Y785</f>
        <v>20</v>
      </c>
      <c r="AB785" s="2"/>
      <c r="AC785" s="2"/>
      <c r="AD785" s="2"/>
      <c r="AE785" s="5"/>
      <c r="AF785" s="2"/>
    </row>
    <row r="786" spans="1:32" s="33" customFormat="1" outlineLevel="1">
      <c r="A786" s="21"/>
      <c r="B786" s="21"/>
      <c r="C786" s="21"/>
      <c r="D786" s="16"/>
      <c r="E786" s="21"/>
      <c r="F786" s="21"/>
      <c r="G786" s="42" t="s">
        <v>2416</v>
      </c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35"/>
      <c r="T786" s="17"/>
      <c r="U786" s="17"/>
      <c r="V786" s="17"/>
      <c r="W786" s="17"/>
      <c r="X786" s="23"/>
      <c r="Y786" s="17"/>
      <c r="Z786" s="18">
        <f>SUBTOTAL(9,Z781:Z785)</f>
        <v>174.97777777777776</v>
      </c>
      <c r="AB786" s="2"/>
      <c r="AC786" s="2"/>
      <c r="AD786" s="2"/>
      <c r="AE786" s="5"/>
      <c r="AF786" s="2"/>
    </row>
    <row r="787" spans="1:32" s="33" customFormat="1" outlineLevel="2">
      <c r="A787" s="16" t="s">
        <v>521</v>
      </c>
      <c r="B787" s="16" t="s">
        <v>1226</v>
      </c>
      <c r="C787" s="16" t="s">
        <v>1227</v>
      </c>
      <c r="D787" s="16" t="s">
        <v>2081</v>
      </c>
      <c r="E787" s="16" t="s">
        <v>2082</v>
      </c>
      <c r="F787" s="16" t="s">
        <v>45</v>
      </c>
      <c r="G787" s="16" t="s">
        <v>763</v>
      </c>
      <c r="H787" s="16" t="s">
        <v>2083</v>
      </c>
      <c r="I787" s="16" t="s">
        <v>764</v>
      </c>
      <c r="J787" s="16">
        <v>53</v>
      </c>
      <c r="K787" s="16" t="s">
        <v>1045</v>
      </c>
      <c r="L787" s="16" t="s">
        <v>1019</v>
      </c>
      <c r="M787" s="16" t="s">
        <v>906</v>
      </c>
      <c r="N787" s="16" t="s">
        <v>25</v>
      </c>
      <c r="O787" s="16" t="s">
        <v>25</v>
      </c>
      <c r="P787" s="16" t="s">
        <v>25</v>
      </c>
      <c r="Q787" s="16" t="s">
        <v>25</v>
      </c>
      <c r="R787" s="17"/>
      <c r="S787" s="18">
        <f>IF(J787&lt;25,1,1+(J787-25)/J787)</f>
        <v>1.5283018867924527</v>
      </c>
      <c r="T787" s="16"/>
      <c r="U787" s="16"/>
      <c r="V787" s="16"/>
      <c r="W787" s="16"/>
      <c r="X787" s="18">
        <f>32*S787*F787*1/2</f>
        <v>48.905660377358487</v>
      </c>
      <c r="Y787" s="16"/>
      <c r="Z787" s="18">
        <f>U787+V787+W787+X787+Y787</f>
        <v>48.905660377358487</v>
      </c>
      <c r="AB787" s="2"/>
      <c r="AC787" s="2"/>
      <c r="AD787" s="2"/>
      <c r="AE787" s="5"/>
      <c r="AF787" s="2"/>
    </row>
    <row r="788" spans="1:32" s="33" customFormat="1" outlineLevel="2">
      <c r="A788" s="16" t="s">
        <v>13</v>
      </c>
      <c r="B788" s="16" t="s">
        <v>757</v>
      </c>
      <c r="C788" s="16" t="s">
        <v>758</v>
      </c>
      <c r="D788" s="16" t="s">
        <v>1729</v>
      </c>
      <c r="E788" s="16" t="s">
        <v>1648</v>
      </c>
      <c r="F788" s="16" t="s">
        <v>16</v>
      </c>
      <c r="G788" s="16" t="s">
        <v>763</v>
      </c>
      <c r="H788" s="16" t="s">
        <v>2083</v>
      </c>
      <c r="I788" s="16" t="s">
        <v>764</v>
      </c>
      <c r="J788" s="16">
        <v>88</v>
      </c>
      <c r="K788" s="16" t="s">
        <v>237</v>
      </c>
      <c r="L788" s="16" t="s">
        <v>636</v>
      </c>
      <c r="M788" s="16" t="s">
        <v>765</v>
      </c>
      <c r="N788" s="16" t="s">
        <v>22</v>
      </c>
      <c r="O788" s="16" t="s">
        <v>138</v>
      </c>
      <c r="P788" s="16" t="s">
        <v>21</v>
      </c>
      <c r="Q788" s="16" t="s">
        <v>25</v>
      </c>
      <c r="R788" s="17">
        <v>4</v>
      </c>
      <c r="S788" s="18">
        <f>IF(J788&lt;25,1,1+(J788-25)/J788)</f>
        <v>1.7159090909090908</v>
      </c>
      <c r="T788" s="16">
        <v>1.2</v>
      </c>
      <c r="U788" s="16">
        <f>O788*S788*T788*2/3</f>
        <v>60.4</v>
      </c>
      <c r="V788" s="16"/>
      <c r="W788" s="16"/>
      <c r="X788" s="18"/>
      <c r="Y788" s="16"/>
      <c r="Z788" s="18">
        <f>U788+V788+W788+X788+Y788</f>
        <v>60.4</v>
      </c>
      <c r="AB788" s="2"/>
      <c r="AC788" s="2"/>
      <c r="AD788" s="2"/>
      <c r="AE788" s="5"/>
      <c r="AF788" s="2"/>
    </row>
    <row r="789" spans="1:32" s="33" customFormat="1" outlineLevel="2">
      <c r="A789" s="16" t="s">
        <v>521</v>
      </c>
      <c r="B789" s="16" t="s">
        <v>897</v>
      </c>
      <c r="C789" s="16" t="s">
        <v>898</v>
      </c>
      <c r="D789" s="16" t="s">
        <v>1730</v>
      </c>
      <c r="E789" s="16" t="s">
        <v>1648</v>
      </c>
      <c r="F789" s="16" t="s">
        <v>1731</v>
      </c>
      <c r="G789" s="16" t="s">
        <v>763</v>
      </c>
      <c r="H789" s="16" t="s">
        <v>2083</v>
      </c>
      <c r="I789" s="16"/>
      <c r="J789" s="16">
        <v>4</v>
      </c>
      <c r="K789" s="16"/>
      <c r="L789" s="16"/>
      <c r="M789" s="16"/>
      <c r="N789" s="16"/>
      <c r="O789" s="16"/>
      <c r="P789" s="16"/>
      <c r="Q789" s="16"/>
      <c r="R789" s="17"/>
      <c r="S789" s="18"/>
      <c r="T789" s="16"/>
      <c r="U789" s="16"/>
      <c r="V789" s="16"/>
      <c r="W789" s="16"/>
      <c r="X789" s="18">
        <f>0.3*14*J789</f>
        <v>16.8</v>
      </c>
      <c r="Y789" s="16"/>
      <c r="Z789" s="18">
        <f>U789+V789+W789+X789+Y789</f>
        <v>16.8</v>
      </c>
      <c r="AA789" s="3"/>
      <c r="AB789" s="2"/>
      <c r="AC789" s="2"/>
      <c r="AD789" s="2"/>
      <c r="AE789" s="5"/>
      <c r="AF789" s="2"/>
    </row>
    <row r="790" spans="1:32" s="33" customFormat="1" outlineLevel="2">
      <c r="A790" s="21"/>
      <c r="B790" s="21"/>
      <c r="C790" s="21"/>
      <c r="D790" s="16" t="s">
        <v>1649</v>
      </c>
      <c r="E790" s="21"/>
      <c r="F790" s="21"/>
      <c r="G790" s="16" t="s">
        <v>763</v>
      </c>
      <c r="H790" s="34" t="s">
        <v>1505</v>
      </c>
      <c r="I790" s="34"/>
      <c r="J790" s="34">
        <v>4</v>
      </c>
      <c r="K790" s="21"/>
      <c r="L790" s="21"/>
      <c r="M790" s="21"/>
      <c r="N790" s="21"/>
      <c r="O790" s="21"/>
      <c r="P790" s="21"/>
      <c r="Q790" s="21"/>
      <c r="R790" s="21"/>
      <c r="S790" s="35"/>
      <c r="T790" s="17"/>
      <c r="U790" s="16"/>
      <c r="V790" s="17">
        <f>J790*14</f>
        <v>56</v>
      </c>
      <c r="W790" s="17"/>
      <c r="X790" s="23"/>
      <c r="Y790" s="17"/>
      <c r="Z790" s="18">
        <f>U790+V790+W790+X790+Y790</f>
        <v>56</v>
      </c>
      <c r="AA790" s="3"/>
      <c r="AB790" s="2"/>
      <c r="AC790" s="2"/>
      <c r="AD790" s="2"/>
      <c r="AE790" s="5"/>
      <c r="AF790" s="2"/>
    </row>
    <row r="791" spans="1:32" s="3" customFormat="1" outlineLevel="2">
      <c r="A791" s="21"/>
      <c r="B791" s="21"/>
      <c r="C791" s="21"/>
      <c r="D791" s="16" t="s">
        <v>1650</v>
      </c>
      <c r="E791" s="21"/>
      <c r="F791" s="21"/>
      <c r="G791" s="16" t="s">
        <v>763</v>
      </c>
      <c r="H791" s="21" t="s">
        <v>1505</v>
      </c>
      <c r="I791" s="21"/>
      <c r="J791" s="21">
        <v>6</v>
      </c>
      <c r="K791" s="21"/>
      <c r="L791" s="21"/>
      <c r="M791" s="21"/>
      <c r="N791" s="21"/>
      <c r="O791" s="21"/>
      <c r="P791" s="21"/>
      <c r="Q791" s="21"/>
      <c r="R791" s="21"/>
      <c r="S791" s="35"/>
      <c r="T791" s="17"/>
      <c r="U791" s="17"/>
      <c r="V791" s="17"/>
      <c r="W791" s="17"/>
      <c r="X791" s="23"/>
      <c r="Y791" s="17">
        <f>2*J791</f>
        <v>12</v>
      </c>
      <c r="Z791" s="18">
        <f>U791+V791+W791+X791+Y791</f>
        <v>12</v>
      </c>
      <c r="AA791" s="33"/>
      <c r="AE791" s="9"/>
    </row>
    <row r="792" spans="1:32" s="3" customFormat="1" outlineLevel="1">
      <c r="A792" s="21"/>
      <c r="B792" s="21"/>
      <c r="C792" s="21"/>
      <c r="D792" s="16"/>
      <c r="E792" s="21"/>
      <c r="F792" s="21"/>
      <c r="G792" s="42" t="s">
        <v>2417</v>
      </c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35"/>
      <c r="T792" s="17"/>
      <c r="U792" s="17"/>
      <c r="V792" s="17"/>
      <c r="W792" s="17"/>
      <c r="X792" s="23"/>
      <c r="Y792" s="17"/>
      <c r="Z792" s="18">
        <f>SUBTOTAL(9,Z787:Z791)</f>
        <v>194.1056603773585</v>
      </c>
      <c r="AA792" s="33"/>
      <c r="AE792" s="9"/>
    </row>
    <row r="793" spans="1:32" s="3" customFormat="1" outlineLevel="2">
      <c r="A793" s="16" t="s">
        <v>521</v>
      </c>
      <c r="B793" s="16" t="s">
        <v>987</v>
      </c>
      <c r="C793" s="16" t="s">
        <v>988</v>
      </c>
      <c r="D793" s="16" t="s">
        <v>1651</v>
      </c>
      <c r="E793" s="16" t="s">
        <v>1652</v>
      </c>
      <c r="F793" s="16" t="s">
        <v>16</v>
      </c>
      <c r="G793" s="16" t="s">
        <v>989</v>
      </c>
      <c r="H793" s="16" t="s">
        <v>2084</v>
      </c>
      <c r="I793" s="16" t="s">
        <v>990</v>
      </c>
      <c r="J793" s="16">
        <v>42</v>
      </c>
      <c r="K793" s="16" t="s">
        <v>991</v>
      </c>
      <c r="L793" s="16" t="s">
        <v>345</v>
      </c>
      <c r="M793" s="16" t="s">
        <v>906</v>
      </c>
      <c r="N793" s="16" t="s">
        <v>22</v>
      </c>
      <c r="O793" s="16" t="s">
        <v>233</v>
      </c>
      <c r="P793" s="16" t="s">
        <v>234</v>
      </c>
      <c r="Q793" s="16" t="s">
        <v>25</v>
      </c>
      <c r="R793" s="17">
        <v>6</v>
      </c>
      <c r="S793" s="18">
        <f>IF(J793&lt;25,1,1+(J793-25)/J793)</f>
        <v>1.4047619047619047</v>
      </c>
      <c r="T793" s="16">
        <v>1</v>
      </c>
      <c r="U793" s="16">
        <f>O793*S793*T793*0.5/3</f>
        <v>9.8333333333333321</v>
      </c>
      <c r="V793" s="16"/>
      <c r="W793" s="16"/>
      <c r="X793" s="18">
        <f>R793*S793*0.5/3</f>
        <v>1.4047619047619044</v>
      </c>
      <c r="Y793" s="16"/>
      <c r="Z793" s="18">
        <f>U793+V793+W793+X793+Y793</f>
        <v>11.238095238095237</v>
      </c>
      <c r="AE793" s="9"/>
    </row>
    <row r="794" spans="1:32" s="3" customFormat="1" outlineLevel="2">
      <c r="A794" s="16" t="s">
        <v>13</v>
      </c>
      <c r="B794" s="16" t="s">
        <v>916</v>
      </c>
      <c r="C794" s="16" t="s">
        <v>917</v>
      </c>
      <c r="D794" s="16" t="s">
        <v>1666</v>
      </c>
      <c r="E794" s="16" t="s">
        <v>1667</v>
      </c>
      <c r="F794" s="16" t="s">
        <v>16</v>
      </c>
      <c r="G794" s="16" t="s">
        <v>989</v>
      </c>
      <c r="H794" s="16" t="s">
        <v>1405</v>
      </c>
      <c r="I794" s="16" t="s">
        <v>54</v>
      </c>
      <c r="J794" s="16">
        <v>65</v>
      </c>
      <c r="K794" s="16" t="s">
        <v>1200</v>
      </c>
      <c r="L794" s="16" t="s">
        <v>1237</v>
      </c>
      <c r="M794" s="16" t="s">
        <v>1406</v>
      </c>
      <c r="N794" s="16" t="s">
        <v>22</v>
      </c>
      <c r="O794" s="16" t="s">
        <v>22</v>
      </c>
      <c r="P794" s="16" t="s">
        <v>25</v>
      </c>
      <c r="Q794" s="16" t="s">
        <v>25</v>
      </c>
      <c r="R794" s="17">
        <v>0</v>
      </c>
      <c r="S794" s="18">
        <f>IF(J794&lt;25,1,1+(J794-25)/J794)</f>
        <v>1.6153846153846154</v>
      </c>
      <c r="T794" s="16">
        <v>1</v>
      </c>
      <c r="U794" s="16">
        <f>O794*S794*T794</f>
        <v>77.538461538461547</v>
      </c>
      <c r="V794" s="16"/>
      <c r="W794" s="16"/>
      <c r="X794" s="18"/>
      <c r="Y794" s="16"/>
      <c r="Z794" s="18">
        <f>U794+V794+W794+X794+Y794</f>
        <v>77.538461538461547</v>
      </c>
      <c r="AE794" s="9"/>
    </row>
    <row r="795" spans="1:32" s="3" customFormat="1" outlineLevel="2">
      <c r="A795" s="16" t="s">
        <v>521</v>
      </c>
      <c r="B795" s="16" t="s">
        <v>1407</v>
      </c>
      <c r="C795" s="16" t="s">
        <v>1408</v>
      </c>
      <c r="D795" s="16" t="s">
        <v>1659</v>
      </c>
      <c r="E795" s="16" t="s">
        <v>1658</v>
      </c>
      <c r="F795" s="16" t="s">
        <v>45</v>
      </c>
      <c r="G795" s="16" t="s">
        <v>989</v>
      </c>
      <c r="H795" s="16" t="s">
        <v>1405</v>
      </c>
      <c r="I795" s="16" t="s">
        <v>54</v>
      </c>
      <c r="J795" s="16">
        <v>7</v>
      </c>
      <c r="K795" s="16" t="s">
        <v>1024</v>
      </c>
      <c r="L795" s="16" t="s">
        <v>355</v>
      </c>
      <c r="M795" s="16" t="s">
        <v>527</v>
      </c>
      <c r="N795" s="16" t="s">
        <v>61</v>
      </c>
      <c r="O795" s="16" t="s">
        <v>61</v>
      </c>
      <c r="P795" s="16" t="s">
        <v>25</v>
      </c>
      <c r="Q795" s="16" t="s">
        <v>25</v>
      </c>
      <c r="R795" s="17">
        <v>0</v>
      </c>
      <c r="S795" s="18">
        <f>IF(J795&lt;25,1,1+(J795-25)/J795)</f>
        <v>1</v>
      </c>
      <c r="T795" s="16">
        <v>1</v>
      </c>
      <c r="U795" s="16">
        <f>O795*S795*T795</f>
        <v>32</v>
      </c>
      <c r="V795" s="16"/>
      <c r="W795" s="16"/>
      <c r="X795" s="18"/>
      <c r="Y795" s="16"/>
      <c r="Z795" s="18">
        <f>U795+V795+W795+X795+Y795</f>
        <v>32</v>
      </c>
      <c r="AE795" s="9"/>
    </row>
    <row r="796" spans="1:32" s="3" customFormat="1" outlineLevel="2">
      <c r="A796" s="16" t="s">
        <v>521</v>
      </c>
      <c r="B796" s="16" t="s">
        <v>1411</v>
      </c>
      <c r="C796" s="16" t="s">
        <v>1412</v>
      </c>
      <c r="D796" s="16" t="s">
        <v>1717</v>
      </c>
      <c r="E796" s="16" t="s">
        <v>1658</v>
      </c>
      <c r="F796" s="16" t="s">
        <v>51</v>
      </c>
      <c r="G796" s="16" t="s">
        <v>989</v>
      </c>
      <c r="H796" s="16" t="s">
        <v>1405</v>
      </c>
      <c r="I796" s="16" t="s">
        <v>54</v>
      </c>
      <c r="J796" s="16">
        <v>18</v>
      </c>
      <c r="K796" s="16"/>
      <c r="L796" s="16"/>
      <c r="M796" s="16" t="s">
        <v>527</v>
      </c>
      <c r="N796" s="16" t="s">
        <v>56</v>
      </c>
      <c r="O796" s="16" t="s">
        <v>25</v>
      </c>
      <c r="P796" s="16" t="s">
        <v>56</v>
      </c>
      <c r="Q796" s="16" t="s">
        <v>25</v>
      </c>
      <c r="R796" s="17">
        <f>P796+Q796</f>
        <v>16</v>
      </c>
      <c r="S796" s="18">
        <f>IF(J796&lt;25,1,1+(J796-25)/J796)</f>
        <v>1</v>
      </c>
      <c r="T796" s="16"/>
      <c r="U796" s="16"/>
      <c r="V796" s="16"/>
      <c r="W796" s="16"/>
      <c r="X796" s="18">
        <f>R796*S796</f>
        <v>16</v>
      </c>
      <c r="Y796" s="16"/>
      <c r="Z796" s="18">
        <f>U796+V796+W796+X796+Y796</f>
        <v>16</v>
      </c>
      <c r="AA796" s="2"/>
      <c r="AE796" s="9"/>
    </row>
    <row r="797" spans="1:32" s="3" customFormat="1" outlineLevel="2">
      <c r="A797" s="21"/>
      <c r="B797" s="21"/>
      <c r="C797" s="21"/>
      <c r="D797" s="16" t="s">
        <v>1664</v>
      </c>
      <c r="E797" s="21"/>
      <c r="F797" s="21"/>
      <c r="G797" s="16" t="s">
        <v>989</v>
      </c>
      <c r="H797" s="34" t="s">
        <v>1518</v>
      </c>
      <c r="I797" s="34"/>
      <c r="J797" s="34">
        <v>5</v>
      </c>
      <c r="K797" s="21"/>
      <c r="L797" s="21"/>
      <c r="M797" s="21"/>
      <c r="N797" s="21"/>
      <c r="O797" s="21"/>
      <c r="P797" s="21"/>
      <c r="Q797" s="21"/>
      <c r="R797" s="21"/>
      <c r="S797" s="35"/>
      <c r="T797" s="17"/>
      <c r="U797" s="16"/>
      <c r="V797" s="17">
        <f>J797*14</f>
        <v>70</v>
      </c>
      <c r="W797" s="17"/>
      <c r="X797" s="23"/>
      <c r="Y797" s="17"/>
      <c r="Z797" s="18">
        <f>U797+V797+W797+X797+Y797</f>
        <v>70</v>
      </c>
      <c r="AE797" s="9"/>
    </row>
    <row r="798" spans="1:32" s="3" customFormat="1" outlineLevel="2">
      <c r="A798" s="21"/>
      <c r="B798" s="21"/>
      <c r="C798" s="21"/>
      <c r="D798" s="16" t="s">
        <v>1665</v>
      </c>
      <c r="E798" s="21"/>
      <c r="F798" s="21"/>
      <c r="G798" s="16" t="s">
        <v>989</v>
      </c>
      <c r="H798" s="21" t="s">
        <v>1518</v>
      </c>
      <c r="I798" s="21"/>
      <c r="J798" s="21">
        <v>8</v>
      </c>
      <c r="K798" s="21"/>
      <c r="L798" s="21"/>
      <c r="M798" s="21"/>
      <c r="N798" s="21"/>
      <c r="O798" s="21"/>
      <c r="P798" s="21"/>
      <c r="Q798" s="21"/>
      <c r="R798" s="21"/>
      <c r="S798" s="35"/>
      <c r="T798" s="17"/>
      <c r="U798" s="17"/>
      <c r="V798" s="17"/>
      <c r="W798" s="17"/>
      <c r="X798" s="23"/>
      <c r="Y798" s="17">
        <f>2*J798</f>
        <v>16</v>
      </c>
      <c r="Z798" s="18">
        <f>U798+V798+W798+X798+Y798</f>
        <v>16</v>
      </c>
      <c r="AA798" s="33"/>
      <c r="AE798" s="9"/>
    </row>
    <row r="799" spans="1:32" s="3" customFormat="1" outlineLevel="1">
      <c r="A799" s="21"/>
      <c r="B799" s="21"/>
      <c r="C799" s="21"/>
      <c r="D799" s="16"/>
      <c r="E799" s="21"/>
      <c r="F799" s="21"/>
      <c r="G799" s="42" t="s">
        <v>2418</v>
      </c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35"/>
      <c r="T799" s="17"/>
      <c r="U799" s="17"/>
      <c r="V799" s="17"/>
      <c r="W799" s="17"/>
      <c r="X799" s="23"/>
      <c r="Y799" s="17"/>
      <c r="Z799" s="18">
        <f>SUBTOTAL(9,Z793:Z798)</f>
        <v>222.77655677655679</v>
      </c>
      <c r="AA799" s="33"/>
      <c r="AE799" s="9"/>
    </row>
    <row r="800" spans="1:32" s="3" customFormat="1" outlineLevel="2">
      <c r="A800" s="16" t="s">
        <v>13</v>
      </c>
      <c r="B800" s="16" t="s">
        <v>1030</v>
      </c>
      <c r="C800" s="16" t="s">
        <v>1031</v>
      </c>
      <c r="D800" s="16" t="s">
        <v>1659</v>
      </c>
      <c r="E800" s="16" t="s">
        <v>1658</v>
      </c>
      <c r="F800" s="16" t="s">
        <v>33</v>
      </c>
      <c r="G800" s="16" t="s">
        <v>798</v>
      </c>
      <c r="H800" s="16" t="s">
        <v>799</v>
      </c>
      <c r="I800" s="16" t="s">
        <v>54</v>
      </c>
      <c r="J800" s="16">
        <v>79</v>
      </c>
      <c r="K800" s="16" t="s">
        <v>1032</v>
      </c>
      <c r="L800" s="16" t="s">
        <v>1040</v>
      </c>
      <c r="M800" s="16" t="s">
        <v>1034</v>
      </c>
      <c r="N800" s="16" t="s">
        <v>39</v>
      </c>
      <c r="O800" s="16" t="s">
        <v>39</v>
      </c>
      <c r="P800" s="16" t="s">
        <v>25</v>
      </c>
      <c r="Q800" s="16" t="s">
        <v>25</v>
      </c>
      <c r="R800" s="17">
        <v>0</v>
      </c>
      <c r="S800" s="18">
        <f>IF(J800&lt;25,1,1+(J800-25)/J800)</f>
        <v>1.6835443037974684</v>
      </c>
      <c r="T800" s="16">
        <v>1</v>
      </c>
      <c r="U800" s="16">
        <f>O800*S800*T800</f>
        <v>107.74683544303798</v>
      </c>
      <c r="V800" s="16"/>
      <c r="W800" s="16"/>
      <c r="X800" s="18"/>
      <c r="Y800" s="16"/>
      <c r="Z800" s="18">
        <f>U800+V800+W800+X800+Y800</f>
        <v>107.74683544303798</v>
      </c>
      <c r="AE800" s="9"/>
    </row>
    <row r="801" spans="1:32" s="3" customFormat="1" outlineLevel="2">
      <c r="A801" s="16" t="s">
        <v>521</v>
      </c>
      <c r="B801" s="16" t="s">
        <v>1333</v>
      </c>
      <c r="C801" s="16" t="s">
        <v>1334</v>
      </c>
      <c r="D801" s="16" t="s">
        <v>1659</v>
      </c>
      <c r="E801" s="16" t="s">
        <v>1658</v>
      </c>
      <c r="F801" s="16" t="s">
        <v>16</v>
      </c>
      <c r="G801" s="16" t="s">
        <v>798</v>
      </c>
      <c r="H801" s="16" t="s">
        <v>799</v>
      </c>
      <c r="I801" s="16" t="s">
        <v>54</v>
      </c>
      <c r="J801" s="16">
        <v>25</v>
      </c>
      <c r="K801" s="16" t="s">
        <v>972</v>
      </c>
      <c r="L801" s="16" t="s">
        <v>1291</v>
      </c>
      <c r="M801" s="16" t="s">
        <v>809</v>
      </c>
      <c r="N801" s="16" t="s">
        <v>22</v>
      </c>
      <c r="O801" s="16" t="s">
        <v>233</v>
      </c>
      <c r="P801" s="16" t="s">
        <v>234</v>
      </c>
      <c r="Q801" s="16" t="s">
        <v>25</v>
      </c>
      <c r="R801" s="17">
        <v>6</v>
      </c>
      <c r="S801" s="18">
        <f>IF(J801&lt;25,1,1+(J801-25)/J801)</f>
        <v>1</v>
      </c>
      <c r="T801" s="16">
        <v>1</v>
      </c>
      <c r="U801" s="16">
        <f>O801*S801*T801</f>
        <v>42</v>
      </c>
      <c r="V801" s="16"/>
      <c r="W801" s="16"/>
      <c r="X801" s="18">
        <f>R801*S801*3</f>
        <v>18</v>
      </c>
      <c r="Y801" s="16"/>
      <c r="Z801" s="18">
        <f>U801+V801+W801+X801+Y801</f>
        <v>60</v>
      </c>
      <c r="AE801" s="9"/>
    </row>
    <row r="802" spans="1:32" s="3" customFormat="1" outlineLevel="2">
      <c r="A802" s="16" t="s">
        <v>30</v>
      </c>
      <c r="B802" s="16" t="s">
        <v>796</v>
      </c>
      <c r="C802" s="16" t="s">
        <v>797</v>
      </c>
      <c r="D802" s="16" t="s">
        <v>1659</v>
      </c>
      <c r="E802" s="16" t="s">
        <v>1661</v>
      </c>
      <c r="F802" s="16" t="s">
        <v>45</v>
      </c>
      <c r="G802" s="16" t="s">
        <v>798</v>
      </c>
      <c r="H802" s="16" t="s">
        <v>799</v>
      </c>
      <c r="I802" s="16" t="s">
        <v>54</v>
      </c>
      <c r="J802" s="16">
        <v>128</v>
      </c>
      <c r="K802" s="16" t="s">
        <v>800</v>
      </c>
      <c r="L802" s="16" t="s">
        <v>285</v>
      </c>
      <c r="M802" s="16"/>
      <c r="N802" s="16" t="s">
        <v>61</v>
      </c>
      <c r="O802" s="16" t="s">
        <v>24</v>
      </c>
      <c r="P802" s="16" t="s">
        <v>25</v>
      </c>
      <c r="Q802" s="16" t="s">
        <v>69</v>
      </c>
      <c r="R802" s="17">
        <v>12</v>
      </c>
      <c r="S802" s="18">
        <f>IF(J802&lt;25,1,1+(J802-25)/J802)</f>
        <v>1.8046875</v>
      </c>
      <c r="T802" s="16">
        <v>1</v>
      </c>
      <c r="U802" s="16">
        <f>O802*S802*T802</f>
        <v>36.09375</v>
      </c>
      <c r="V802" s="16"/>
      <c r="W802" s="16"/>
      <c r="X802" s="18">
        <f>R802*S802</f>
        <v>21.65625</v>
      </c>
      <c r="Y802" s="16"/>
      <c r="Z802" s="18">
        <f>U802+V802+W802+X802+Y802</f>
        <v>57.75</v>
      </c>
      <c r="AE802" s="9"/>
    </row>
    <row r="803" spans="1:32" s="3" customFormat="1" outlineLevel="2">
      <c r="A803" s="16" t="s">
        <v>30</v>
      </c>
      <c r="B803" s="16" t="s">
        <v>801</v>
      </c>
      <c r="C803" s="16" t="s">
        <v>802</v>
      </c>
      <c r="D803" s="16" t="s">
        <v>1659</v>
      </c>
      <c r="E803" s="16" t="s">
        <v>1661</v>
      </c>
      <c r="F803" s="16" t="s">
        <v>99</v>
      </c>
      <c r="G803" s="16" t="s">
        <v>798</v>
      </c>
      <c r="H803" s="16" t="s">
        <v>799</v>
      </c>
      <c r="I803" s="16" t="s">
        <v>54</v>
      </c>
      <c r="J803" s="16">
        <v>20</v>
      </c>
      <c r="K803" s="16" t="s">
        <v>265</v>
      </c>
      <c r="L803" s="16" t="s">
        <v>803</v>
      </c>
      <c r="M803" s="16" t="s">
        <v>267</v>
      </c>
      <c r="N803" s="16" t="s">
        <v>56</v>
      </c>
      <c r="O803" s="16" t="s">
        <v>56</v>
      </c>
      <c r="P803" s="16" t="s">
        <v>25</v>
      </c>
      <c r="Q803" s="16" t="s">
        <v>25</v>
      </c>
      <c r="R803" s="17">
        <v>0</v>
      </c>
      <c r="S803" s="18">
        <f>IF(J803&lt;25,1,1+(J803-25)/J803)</f>
        <v>1</v>
      </c>
      <c r="T803" s="16">
        <v>1</v>
      </c>
      <c r="U803" s="16">
        <f>O803*S803*T803</f>
        <v>16</v>
      </c>
      <c r="V803" s="16"/>
      <c r="W803" s="16"/>
      <c r="X803" s="18"/>
      <c r="Y803" s="16"/>
      <c r="Z803" s="18">
        <f>U803+V803+W803+X803+Y803</f>
        <v>16</v>
      </c>
      <c r="AE803" s="9"/>
    </row>
    <row r="804" spans="1:32" s="3" customFormat="1" outlineLevel="2">
      <c r="A804" s="16" t="s">
        <v>521</v>
      </c>
      <c r="B804" s="16" t="s">
        <v>1339</v>
      </c>
      <c r="C804" s="16" t="s">
        <v>1340</v>
      </c>
      <c r="D804" s="16" t="s">
        <v>1657</v>
      </c>
      <c r="E804" s="16" t="s">
        <v>1658</v>
      </c>
      <c r="F804" s="16" t="s">
        <v>16</v>
      </c>
      <c r="G804" s="16" t="s">
        <v>798</v>
      </c>
      <c r="H804" s="16" t="s">
        <v>2085</v>
      </c>
      <c r="I804" s="16" t="s">
        <v>990</v>
      </c>
      <c r="J804" s="16">
        <v>25</v>
      </c>
      <c r="K804" s="16" t="s">
        <v>1052</v>
      </c>
      <c r="L804" s="16" t="s">
        <v>1341</v>
      </c>
      <c r="M804" s="16" t="s">
        <v>809</v>
      </c>
      <c r="N804" s="16" t="s">
        <v>25</v>
      </c>
      <c r="O804" s="16" t="s">
        <v>25</v>
      </c>
      <c r="P804" s="16" t="s">
        <v>25</v>
      </c>
      <c r="Q804" s="16" t="s">
        <v>25</v>
      </c>
      <c r="R804" s="17"/>
      <c r="S804" s="18">
        <f>IF(J804&lt;25,1,1+(J804-25)/J804)</f>
        <v>1</v>
      </c>
      <c r="T804" s="16"/>
      <c r="U804" s="16"/>
      <c r="V804" s="16"/>
      <c r="W804" s="16"/>
      <c r="X804" s="18">
        <f>32*S804*F804</f>
        <v>96</v>
      </c>
      <c r="Y804" s="16"/>
      <c r="Z804" s="18">
        <f>U804+V804+W804+X804+Y804</f>
        <v>96</v>
      </c>
      <c r="AA804" s="33"/>
      <c r="AE804" s="9"/>
    </row>
    <row r="805" spans="1:32" s="3" customFormat="1" outlineLevel="2">
      <c r="A805" s="16" t="s">
        <v>30</v>
      </c>
      <c r="B805" s="16" t="s">
        <v>861</v>
      </c>
      <c r="C805" s="16" t="s">
        <v>2086</v>
      </c>
      <c r="D805" s="16" t="s">
        <v>1666</v>
      </c>
      <c r="E805" s="16" t="s">
        <v>1648</v>
      </c>
      <c r="F805" s="16" t="s">
        <v>45</v>
      </c>
      <c r="G805" s="16" t="s">
        <v>798</v>
      </c>
      <c r="H805" s="16" t="s">
        <v>799</v>
      </c>
      <c r="I805" s="16" t="s">
        <v>54</v>
      </c>
      <c r="J805" s="16">
        <v>130</v>
      </c>
      <c r="K805" s="16" t="s">
        <v>708</v>
      </c>
      <c r="L805" s="16" t="s">
        <v>285</v>
      </c>
      <c r="M805" s="16"/>
      <c r="N805" s="16" t="s">
        <v>61</v>
      </c>
      <c r="O805" s="16" t="s">
        <v>24</v>
      </c>
      <c r="P805" s="16" t="s">
        <v>25</v>
      </c>
      <c r="Q805" s="16" t="s">
        <v>69</v>
      </c>
      <c r="R805" s="17">
        <v>12</v>
      </c>
      <c r="S805" s="18">
        <f>IF(J805&lt;25,1,1+(J805-25)/J805)</f>
        <v>1.8076923076923077</v>
      </c>
      <c r="T805" s="16">
        <v>1</v>
      </c>
      <c r="U805" s="16">
        <f>O805*S805*T805</f>
        <v>36.153846153846153</v>
      </c>
      <c r="V805" s="16"/>
      <c r="W805" s="16"/>
      <c r="X805" s="18">
        <f>R805*S805</f>
        <v>21.692307692307693</v>
      </c>
      <c r="Y805" s="16"/>
      <c r="Z805" s="18">
        <f>U805+V805+W805+X805+Y805</f>
        <v>57.846153846153847</v>
      </c>
      <c r="AE805" s="9"/>
    </row>
    <row r="806" spans="1:32" s="3" customFormat="1" outlineLevel="2">
      <c r="A806" s="21"/>
      <c r="B806" s="21"/>
      <c r="C806" s="21"/>
      <c r="D806" s="16" t="s">
        <v>1664</v>
      </c>
      <c r="E806" s="21"/>
      <c r="F806" s="21"/>
      <c r="G806" s="16" t="s">
        <v>798</v>
      </c>
      <c r="H806" s="34" t="s">
        <v>1480</v>
      </c>
      <c r="I806" s="34"/>
      <c r="J806" s="34">
        <v>5</v>
      </c>
      <c r="K806" s="21"/>
      <c r="L806" s="21"/>
      <c r="M806" s="21"/>
      <c r="N806" s="21"/>
      <c r="O806" s="21"/>
      <c r="P806" s="21"/>
      <c r="Q806" s="21"/>
      <c r="R806" s="21"/>
      <c r="S806" s="35"/>
      <c r="T806" s="17"/>
      <c r="U806" s="16"/>
      <c r="V806" s="17">
        <f>J806*14</f>
        <v>70</v>
      </c>
      <c r="W806" s="17"/>
      <c r="X806" s="23"/>
      <c r="Y806" s="17"/>
      <c r="Z806" s="18">
        <f>U806+V806+W806+X806+Y806</f>
        <v>70</v>
      </c>
      <c r="AE806" s="9"/>
    </row>
    <row r="807" spans="1:32" s="3" customFormat="1" outlineLevel="2">
      <c r="A807" s="21"/>
      <c r="B807" s="21"/>
      <c r="C807" s="21"/>
      <c r="D807" s="16" t="s">
        <v>1665</v>
      </c>
      <c r="E807" s="21"/>
      <c r="F807" s="21"/>
      <c r="G807" s="16" t="s">
        <v>798</v>
      </c>
      <c r="H807" s="21" t="s">
        <v>1480</v>
      </c>
      <c r="I807" s="21"/>
      <c r="J807" s="21">
        <v>3</v>
      </c>
      <c r="K807" s="21"/>
      <c r="L807" s="21"/>
      <c r="M807" s="21"/>
      <c r="N807" s="21"/>
      <c r="O807" s="21"/>
      <c r="P807" s="21"/>
      <c r="Q807" s="21"/>
      <c r="R807" s="21"/>
      <c r="S807" s="35"/>
      <c r="T807" s="17"/>
      <c r="U807" s="17"/>
      <c r="V807" s="17"/>
      <c r="W807" s="17"/>
      <c r="X807" s="23"/>
      <c r="Y807" s="17">
        <f>2*J807</f>
        <v>6</v>
      </c>
      <c r="Z807" s="18">
        <f>U807+V807+W807+X807+Y807</f>
        <v>6</v>
      </c>
      <c r="AA807" s="33"/>
      <c r="AE807" s="9"/>
    </row>
    <row r="808" spans="1:32" s="3" customFormat="1" outlineLevel="1">
      <c r="A808" s="21"/>
      <c r="B808" s="21"/>
      <c r="C808" s="21"/>
      <c r="D808" s="16"/>
      <c r="E808" s="21"/>
      <c r="F808" s="21"/>
      <c r="G808" s="42" t="s">
        <v>2419</v>
      </c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35"/>
      <c r="T808" s="17"/>
      <c r="U808" s="17"/>
      <c r="V808" s="17"/>
      <c r="W808" s="17"/>
      <c r="X808" s="23"/>
      <c r="Y808" s="17"/>
      <c r="Z808" s="18">
        <f>SUBTOTAL(9,Z800:Z807)</f>
        <v>471.34298928919185</v>
      </c>
      <c r="AA808" s="33"/>
      <c r="AE808" s="9"/>
    </row>
    <row r="809" spans="1:32" s="3" customFormat="1" ht="28.5" outlineLevel="2">
      <c r="A809" s="16"/>
      <c r="B809" s="38"/>
      <c r="C809" s="39" t="s">
        <v>1430</v>
      </c>
      <c r="D809" s="11" t="s">
        <v>1696</v>
      </c>
      <c r="E809" s="38"/>
      <c r="F809" s="40"/>
      <c r="G809" s="16" t="s">
        <v>216</v>
      </c>
      <c r="H809" s="38" t="s">
        <v>217</v>
      </c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>
        <v>15</v>
      </c>
      <c r="X809" s="21"/>
      <c r="Y809" s="21"/>
      <c r="Z809" s="18">
        <f>U809+V809+W809+X809+Y809</f>
        <v>15</v>
      </c>
      <c r="AA809" s="33"/>
      <c r="AE809" s="9"/>
    </row>
    <row r="810" spans="1:32" s="3" customFormat="1" outlineLevel="2">
      <c r="A810" s="16" t="s">
        <v>30</v>
      </c>
      <c r="B810" s="16" t="s">
        <v>214</v>
      </c>
      <c r="C810" s="16" t="s">
        <v>215</v>
      </c>
      <c r="D810" s="16" t="s">
        <v>1659</v>
      </c>
      <c r="E810" s="16" t="s">
        <v>1661</v>
      </c>
      <c r="F810" s="16" t="s">
        <v>45</v>
      </c>
      <c r="G810" s="16" t="s">
        <v>216</v>
      </c>
      <c r="H810" s="16" t="s">
        <v>217</v>
      </c>
      <c r="I810" s="16" t="s">
        <v>54</v>
      </c>
      <c r="J810" s="16">
        <v>130</v>
      </c>
      <c r="K810" s="16" t="s">
        <v>218</v>
      </c>
      <c r="L810" s="16" t="s">
        <v>219</v>
      </c>
      <c r="M810" s="16"/>
      <c r="N810" s="16" t="s">
        <v>61</v>
      </c>
      <c r="O810" s="16" t="s">
        <v>61</v>
      </c>
      <c r="P810" s="16" t="s">
        <v>25</v>
      </c>
      <c r="Q810" s="16" t="s">
        <v>25</v>
      </c>
      <c r="R810" s="17">
        <v>0</v>
      </c>
      <c r="S810" s="18">
        <f>IF(J810&lt;25,1,1+(J810-25)/J810)</f>
        <v>1.8076923076923077</v>
      </c>
      <c r="T810" s="16">
        <v>1</v>
      </c>
      <c r="U810" s="16">
        <f>O810*S810*T810</f>
        <v>57.846153846153847</v>
      </c>
      <c r="V810" s="16"/>
      <c r="W810" s="16"/>
      <c r="X810" s="18"/>
      <c r="Y810" s="16"/>
      <c r="Z810" s="18">
        <f>U810+V810+W810+X810+Y810</f>
        <v>57.846153846153847</v>
      </c>
      <c r="AE810" s="9"/>
    </row>
    <row r="811" spans="1:32" s="3" customFormat="1" outlineLevel="2">
      <c r="A811" s="16" t="s">
        <v>42</v>
      </c>
      <c r="B811" s="16" t="s">
        <v>214</v>
      </c>
      <c r="C811" s="16" t="s">
        <v>215</v>
      </c>
      <c r="D811" s="16" t="s">
        <v>1659</v>
      </c>
      <c r="E811" s="16" t="s">
        <v>1658</v>
      </c>
      <c r="F811" s="16" t="s">
        <v>45</v>
      </c>
      <c r="G811" s="16" t="s">
        <v>216</v>
      </c>
      <c r="H811" s="16" t="s">
        <v>217</v>
      </c>
      <c r="I811" s="16" t="s">
        <v>54</v>
      </c>
      <c r="J811" s="16">
        <v>135</v>
      </c>
      <c r="K811" s="16" t="s">
        <v>975</v>
      </c>
      <c r="L811" s="16" t="s">
        <v>976</v>
      </c>
      <c r="M811" s="16"/>
      <c r="N811" s="16" t="s">
        <v>61</v>
      </c>
      <c r="O811" s="16" t="s">
        <v>61</v>
      </c>
      <c r="P811" s="16" t="s">
        <v>25</v>
      </c>
      <c r="Q811" s="16" t="s">
        <v>25</v>
      </c>
      <c r="R811" s="17">
        <v>0</v>
      </c>
      <c r="S811" s="18">
        <f>IF(J811&lt;25,1,1+(J811-25)/J811)</f>
        <v>1.8148148148148149</v>
      </c>
      <c r="T811" s="16">
        <v>1</v>
      </c>
      <c r="U811" s="16">
        <f>O811*S811*T811</f>
        <v>58.074074074074076</v>
      </c>
      <c r="V811" s="16"/>
      <c r="W811" s="16"/>
      <c r="X811" s="18"/>
      <c r="Y811" s="16"/>
      <c r="Z811" s="18">
        <f>U811+V811+W811+X811+Y811</f>
        <v>58.074074074074076</v>
      </c>
      <c r="AE811" s="9"/>
    </row>
    <row r="812" spans="1:32" s="3" customFormat="1" outlineLevel="2">
      <c r="A812" s="11"/>
      <c r="B812" s="11"/>
      <c r="C812" s="11" t="s">
        <v>2087</v>
      </c>
      <c r="D812" s="11" t="s">
        <v>1696</v>
      </c>
      <c r="E812" s="11"/>
      <c r="F812" s="11"/>
      <c r="G812" s="16" t="s">
        <v>216</v>
      </c>
      <c r="H812" s="11" t="s">
        <v>2088</v>
      </c>
      <c r="I812" s="11"/>
      <c r="J812" s="11"/>
      <c r="K812" s="11"/>
      <c r="L812" s="11"/>
      <c r="M812" s="11"/>
      <c r="N812" s="11"/>
      <c r="O812" s="11"/>
      <c r="P812" s="11"/>
      <c r="Q812" s="11"/>
      <c r="R812" s="10"/>
      <c r="S812" s="11"/>
      <c r="T812" s="11"/>
      <c r="U812" s="11"/>
      <c r="V812" s="11"/>
      <c r="W812" s="11">
        <v>15</v>
      </c>
      <c r="X812" s="11"/>
      <c r="Y812" s="11"/>
      <c r="Z812" s="18">
        <f>U812+V812+W812+X812+Y812</f>
        <v>15</v>
      </c>
      <c r="AA812" s="33"/>
      <c r="AE812" s="9"/>
    </row>
    <row r="813" spans="1:32" s="33" customFormat="1" outlineLevel="2">
      <c r="A813" s="11"/>
      <c r="B813" s="11"/>
      <c r="C813" s="11" t="s">
        <v>2089</v>
      </c>
      <c r="D813" s="11" t="s">
        <v>1696</v>
      </c>
      <c r="E813" s="11"/>
      <c r="F813" s="11"/>
      <c r="G813" s="16" t="s">
        <v>216</v>
      </c>
      <c r="H813" s="11" t="s">
        <v>2088</v>
      </c>
      <c r="I813" s="11"/>
      <c r="J813" s="11"/>
      <c r="K813" s="11"/>
      <c r="L813" s="11"/>
      <c r="M813" s="11"/>
      <c r="N813" s="11"/>
      <c r="O813" s="11"/>
      <c r="P813" s="11"/>
      <c r="Q813" s="11"/>
      <c r="R813" s="10"/>
      <c r="S813" s="11"/>
      <c r="T813" s="11"/>
      <c r="U813" s="11"/>
      <c r="V813" s="11"/>
      <c r="W813" s="11">
        <v>15</v>
      </c>
      <c r="X813" s="11"/>
      <c r="Y813" s="11"/>
      <c r="Z813" s="18">
        <f>U813+V813+W813+X813+Y813</f>
        <v>15</v>
      </c>
      <c r="AB813" s="2"/>
      <c r="AC813" s="2"/>
      <c r="AD813" s="2"/>
      <c r="AE813" s="5"/>
      <c r="AF813" s="2"/>
    </row>
    <row r="814" spans="1:32" s="33" customFormat="1" outlineLevel="2">
      <c r="A814" s="16" t="s">
        <v>13</v>
      </c>
      <c r="B814" s="16" t="s">
        <v>739</v>
      </c>
      <c r="C814" s="16" t="s">
        <v>736</v>
      </c>
      <c r="D814" s="16" t="s">
        <v>1659</v>
      </c>
      <c r="E814" s="16" t="s">
        <v>1661</v>
      </c>
      <c r="F814" s="16" t="s">
        <v>45</v>
      </c>
      <c r="G814" s="16" t="s">
        <v>216</v>
      </c>
      <c r="H814" s="16" t="s">
        <v>217</v>
      </c>
      <c r="I814" s="16" t="s">
        <v>54</v>
      </c>
      <c r="J814" s="16">
        <v>70</v>
      </c>
      <c r="K814" s="16" t="s">
        <v>187</v>
      </c>
      <c r="L814" s="16" t="s">
        <v>219</v>
      </c>
      <c r="M814" s="16" t="s">
        <v>741</v>
      </c>
      <c r="N814" s="16" t="s">
        <v>61</v>
      </c>
      <c r="O814" s="16" t="s">
        <v>41</v>
      </c>
      <c r="P814" s="16" t="s">
        <v>25</v>
      </c>
      <c r="Q814" s="16" t="s">
        <v>132</v>
      </c>
      <c r="R814" s="17">
        <v>8</v>
      </c>
      <c r="S814" s="18">
        <f>IF(J814&lt;25,1,1+(J814-25)/J814)</f>
        <v>1.6428571428571428</v>
      </c>
      <c r="T814" s="16">
        <v>1</v>
      </c>
      <c r="U814" s="16">
        <f>O814*S814*T814</f>
        <v>39.428571428571431</v>
      </c>
      <c r="V814" s="16"/>
      <c r="W814" s="16"/>
      <c r="X814" s="18">
        <f>R814*S814</f>
        <v>13.142857142857142</v>
      </c>
      <c r="Y814" s="16"/>
      <c r="Z814" s="18">
        <f>U814+V814+W814+X814+Y814</f>
        <v>52.571428571428569</v>
      </c>
      <c r="AA814" s="3"/>
      <c r="AB814" s="2"/>
      <c r="AC814" s="2"/>
      <c r="AD814" s="2"/>
      <c r="AE814" s="5"/>
      <c r="AF814" s="2"/>
    </row>
    <row r="815" spans="1:32" s="33" customFormat="1" outlineLevel="2">
      <c r="A815" s="11"/>
      <c r="B815" s="11"/>
      <c r="C815" s="11" t="s">
        <v>1454</v>
      </c>
      <c r="D815" s="11" t="s">
        <v>1696</v>
      </c>
      <c r="E815" s="11"/>
      <c r="F815" s="11"/>
      <c r="G815" s="16" t="s">
        <v>216</v>
      </c>
      <c r="H815" s="11" t="s">
        <v>217</v>
      </c>
      <c r="I815" s="11"/>
      <c r="J815" s="11"/>
      <c r="K815" s="11"/>
      <c r="L815" s="11"/>
      <c r="M815" s="11"/>
      <c r="N815" s="11"/>
      <c r="O815" s="11"/>
      <c r="P815" s="11"/>
      <c r="Q815" s="11"/>
      <c r="R815" s="10"/>
      <c r="S815" s="11"/>
      <c r="T815" s="11"/>
      <c r="U815" s="11"/>
      <c r="V815" s="11"/>
      <c r="W815" s="11">
        <v>15</v>
      </c>
      <c r="X815" s="11"/>
      <c r="Y815" s="11"/>
      <c r="Z815" s="18">
        <f>U815+V815+W815+X815+Y815</f>
        <v>15</v>
      </c>
      <c r="AB815" s="2"/>
      <c r="AC815" s="2"/>
      <c r="AD815" s="2"/>
      <c r="AE815" s="5"/>
      <c r="AF815" s="2"/>
    </row>
    <row r="816" spans="1:32" s="33" customFormat="1" outlineLevel="2">
      <c r="A816" s="16" t="s">
        <v>521</v>
      </c>
      <c r="B816" s="16" t="s">
        <v>1386</v>
      </c>
      <c r="C816" s="16" t="s">
        <v>1387</v>
      </c>
      <c r="D816" s="16" t="s">
        <v>1659</v>
      </c>
      <c r="E816" s="16" t="s">
        <v>1658</v>
      </c>
      <c r="F816" s="16" t="s">
        <v>45</v>
      </c>
      <c r="G816" s="16" t="s">
        <v>216</v>
      </c>
      <c r="H816" s="16" t="s">
        <v>217</v>
      </c>
      <c r="I816" s="16" t="s">
        <v>54</v>
      </c>
      <c r="J816" s="16">
        <v>9</v>
      </c>
      <c r="K816" s="16" t="s">
        <v>961</v>
      </c>
      <c r="L816" s="16" t="s">
        <v>963</v>
      </c>
      <c r="M816" s="16" t="s">
        <v>904</v>
      </c>
      <c r="N816" s="16" t="s">
        <v>61</v>
      </c>
      <c r="O816" s="16" t="s">
        <v>61</v>
      </c>
      <c r="P816" s="16" t="s">
        <v>25</v>
      </c>
      <c r="Q816" s="16" t="s">
        <v>25</v>
      </c>
      <c r="R816" s="17">
        <v>0</v>
      </c>
      <c r="S816" s="18">
        <f>IF(J816&lt;25,1,1+(J816-25)/J816)</f>
        <v>1</v>
      </c>
      <c r="T816" s="16">
        <v>1</v>
      </c>
      <c r="U816" s="16">
        <f>O816*S816*T816</f>
        <v>32</v>
      </c>
      <c r="V816" s="16"/>
      <c r="W816" s="16"/>
      <c r="X816" s="18"/>
      <c r="Y816" s="16"/>
      <c r="Z816" s="18">
        <f>U816+V816+W816+X816+Y816</f>
        <v>32</v>
      </c>
      <c r="AA816" s="3"/>
      <c r="AB816" s="2"/>
      <c r="AC816" s="2"/>
      <c r="AD816" s="2"/>
      <c r="AE816" s="5"/>
      <c r="AF816" s="2"/>
    </row>
    <row r="817" spans="1:32" s="33" customFormat="1" outlineLevel="2">
      <c r="A817" s="16" t="s">
        <v>521</v>
      </c>
      <c r="B817" s="16" t="s">
        <v>1390</v>
      </c>
      <c r="C817" s="16" t="s">
        <v>1391</v>
      </c>
      <c r="D817" s="16" t="s">
        <v>1659</v>
      </c>
      <c r="E817" s="16" t="s">
        <v>1658</v>
      </c>
      <c r="F817" s="16" t="s">
        <v>16</v>
      </c>
      <c r="G817" s="16" t="s">
        <v>216</v>
      </c>
      <c r="H817" s="16" t="s">
        <v>217</v>
      </c>
      <c r="I817" s="16" t="s">
        <v>54</v>
      </c>
      <c r="J817" s="16">
        <v>38</v>
      </c>
      <c r="K817" s="16" t="s">
        <v>958</v>
      </c>
      <c r="L817" s="16" t="s">
        <v>67</v>
      </c>
      <c r="M817" s="16" t="s">
        <v>904</v>
      </c>
      <c r="N817" s="16" t="s">
        <v>22</v>
      </c>
      <c r="O817" s="16" t="s">
        <v>40</v>
      </c>
      <c r="P817" s="16" t="s">
        <v>132</v>
      </c>
      <c r="Q817" s="16" t="s">
        <v>25</v>
      </c>
      <c r="R817" s="17">
        <v>8</v>
      </c>
      <c r="S817" s="18">
        <f>IF(J817&lt;25,1,1+(J817-25)/J817)</f>
        <v>1.3421052631578947</v>
      </c>
      <c r="T817" s="16">
        <v>1</v>
      </c>
      <c r="U817" s="16">
        <f>O817*S817*T817</f>
        <v>53.684210526315788</v>
      </c>
      <c r="V817" s="16"/>
      <c r="W817" s="16"/>
      <c r="X817" s="18">
        <f>R817*S817</f>
        <v>10.736842105263158</v>
      </c>
      <c r="Y817" s="16"/>
      <c r="Z817" s="18">
        <f>U817+V817+W817+X817+Y817</f>
        <v>64.421052631578945</v>
      </c>
      <c r="AA817" s="3"/>
      <c r="AB817" s="2"/>
      <c r="AC817" s="2"/>
      <c r="AD817" s="2"/>
      <c r="AE817" s="5"/>
      <c r="AF817" s="2"/>
    </row>
    <row r="818" spans="1:32" s="33" customFormat="1" outlineLevel="2">
      <c r="A818" s="21"/>
      <c r="B818" s="21"/>
      <c r="C818" s="21"/>
      <c r="D818" s="16" t="s">
        <v>1664</v>
      </c>
      <c r="E818" s="21"/>
      <c r="F818" s="21"/>
      <c r="G818" s="16" t="s">
        <v>216</v>
      </c>
      <c r="H818" s="34" t="s">
        <v>1519</v>
      </c>
      <c r="I818" s="34"/>
      <c r="J818" s="34">
        <v>5</v>
      </c>
      <c r="K818" s="21"/>
      <c r="L818" s="21"/>
      <c r="M818" s="21"/>
      <c r="N818" s="21"/>
      <c r="O818" s="21"/>
      <c r="P818" s="21"/>
      <c r="Q818" s="21"/>
      <c r="R818" s="21"/>
      <c r="S818" s="35"/>
      <c r="T818" s="17"/>
      <c r="U818" s="16"/>
      <c r="V818" s="17">
        <f>J818*14</f>
        <v>70</v>
      </c>
      <c r="W818" s="17"/>
      <c r="X818" s="23"/>
      <c r="Y818" s="17"/>
      <c r="Z818" s="18">
        <f>U818+V818+W818+X818+Y818</f>
        <v>70</v>
      </c>
      <c r="AA818" s="3"/>
      <c r="AB818" s="2"/>
      <c r="AC818" s="2"/>
      <c r="AD818" s="2"/>
      <c r="AE818" s="5"/>
      <c r="AF818" s="2"/>
    </row>
    <row r="819" spans="1:32" s="33" customFormat="1" outlineLevel="2">
      <c r="A819" s="21"/>
      <c r="B819" s="21"/>
      <c r="C819" s="21"/>
      <c r="D819" s="16" t="s">
        <v>1650</v>
      </c>
      <c r="E819" s="21"/>
      <c r="F819" s="21"/>
      <c r="G819" s="16" t="s">
        <v>216</v>
      </c>
      <c r="H819" s="21" t="s">
        <v>1519</v>
      </c>
      <c r="I819" s="21"/>
      <c r="J819" s="21">
        <v>8</v>
      </c>
      <c r="K819" s="21"/>
      <c r="L819" s="21"/>
      <c r="M819" s="21"/>
      <c r="N819" s="21"/>
      <c r="O819" s="21"/>
      <c r="P819" s="21"/>
      <c r="Q819" s="21"/>
      <c r="R819" s="21"/>
      <c r="S819" s="35"/>
      <c r="T819" s="17"/>
      <c r="U819" s="17"/>
      <c r="V819" s="17"/>
      <c r="W819" s="17"/>
      <c r="X819" s="23"/>
      <c r="Y819" s="17">
        <f>2*J819</f>
        <v>16</v>
      </c>
      <c r="Z819" s="18">
        <f>U819+V819+W819+X819+Y819</f>
        <v>16</v>
      </c>
      <c r="AB819" s="2"/>
      <c r="AC819" s="2"/>
      <c r="AD819" s="2"/>
      <c r="AE819" s="5"/>
      <c r="AF819" s="2"/>
    </row>
    <row r="820" spans="1:32" s="33" customFormat="1" outlineLevel="1">
      <c r="A820" s="21"/>
      <c r="B820" s="21"/>
      <c r="C820" s="21"/>
      <c r="D820" s="16"/>
      <c r="E820" s="21"/>
      <c r="F820" s="21"/>
      <c r="G820" s="42" t="s">
        <v>2420</v>
      </c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35"/>
      <c r="T820" s="17"/>
      <c r="U820" s="17"/>
      <c r="V820" s="17"/>
      <c r="W820" s="17"/>
      <c r="X820" s="23"/>
      <c r="Y820" s="17"/>
      <c r="Z820" s="18">
        <f>SUBTOTAL(9,Z809:Z819)</f>
        <v>410.91270912323546</v>
      </c>
      <c r="AB820" s="2"/>
      <c r="AC820" s="2"/>
      <c r="AD820" s="2"/>
      <c r="AE820" s="5"/>
      <c r="AF820" s="2"/>
    </row>
    <row r="821" spans="1:32" s="33" customFormat="1" ht="27" outlineLevel="2">
      <c r="A821" s="11"/>
      <c r="B821" s="11"/>
      <c r="C821" s="11" t="s">
        <v>2090</v>
      </c>
      <c r="D821" s="11" t="s">
        <v>1653</v>
      </c>
      <c r="E821" s="11"/>
      <c r="F821" s="11"/>
      <c r="G821" s="16" t="s">
        <v>74</v>
      </c>
      <c r="H821" s="11" t="s">
        <v>2091</v>
      </c>
      <c r="I821" s="11"/>
      <c r="J821" s="11"/>
      <c r="K821" s="11"/>
      <c r="L821" s="11"/>
      <c r="M821" s="11"/>
      <c r="N821" s="11"/>
      <c r="O821" s="11"/>
      <c r="P821" s="11"/>
      <c r="Q821" s="11"/>
      <c r="R821" s="10"/>
      <c r="S821" s="11"/>
      <c r="T821" s="11"/>
      <c r="U821" s="11"/>
      <c r="V821" s="11"/>
      <c r="W821" s="11">
        <v>15</v>
      </c>
      <c r="X821" s="11"/>
      <c r="Y821" s="11"/>
      <c r="Z821" s="18">
        <f>U821+V821+W821+X821+Y821</f>
        <v>15</v>
      </c>
      <c r="AB821" s="2"/>
      <c r="AC821" s="2"/>
      <c r="AD821" s="2"/>
      <c r="AE821" s="5"/>
      <c r="AF821" s="2"/>
    </row>
    <row r="822" spans="1:32" s="33" customFormat="1" outlineLevel="2">
      <c r="A822" s="16" t="s">
        <v>42</v>
      </c>
      <c r="B822" s="16" t="s">
        <v>1076</v>
      </c>
      <c r="C822" s="16" t="s">
        <v>1077</v>
      </c>
      <c r="D822" s="16" t="s">
        <v>1655</v>
      </c>
      <c r="E822" s="16" t="s">
        <v>1656</v>
      </c>
      <c r="F822" s="16" t="s">
        <v>45</v>
      </c>
      <c r="G822" s="16" t="s">
        <v>74</v>
      </c>
      <c r="H822" s="16" t="s">
        <v>75</v>
      </c>
      <c r="I822" s="16" t="s">
        <v>19</v>
      </c>
      <c r="J822" s="16">
        <v>12</v>
      </c>
      <c r="K822" s="16" t="s">
        <v>961</v>
      </c>
      <c r="L822" s="16" t="s">
        <v>192</v>
      </c>
      <c r="M822" s="16" t="s">
        <v>912</v>
      </c>
      <c r="N822" s="16" t="s">
        <v>61</v>
      </c>
      <c r="O822" s="16" t="s">
        <v>61</v>
      </c>
      <c r="P822" s="16" t="s">
        <v>25</v>
      </c>
      <c r="Q822" s="16" t="s">
        <v>25</v>
      </c>
      <c r="R822" s="17">
        <v>0</v>
      </c>
      <c r="S822" s="18">
        <f>IF(J822&lt;25,1,1+(J822-25)/J822)</f>
        <v>1</v>
      </c>
      <c r="T822" s="16">
        <v>1</v>
      </c>
      <c r="U822" s="16">
        <f>O822*S822*T822</f>
        <v>32</v>
      </c>
      <c r="V822" s="16"/>
      <c r="W822" s="16"/>
      <c r="X822" s="18"/>
      <c r="Y822" s="16"/>
      <c r="Z822" s="18">
        <f>U822+V822+W822+X822+Y822</f>
        <v>32</v>
      </c>
      <c r="AA822" s="3"/>
      <c r="AB822" s="2"/>
      <c r="AC822" s="2"/>
      <c r="AD822" s="2"/>
      <c r="AE822" s="5"/>
      <c r="AF822" s="2"/>
    </row>
    <row r="823" spans="1:32" s="33" customFormat="1" outlineLevel="2">
      <c r="A823" s="16" t="s">
        <v>30</v>
      </c>
      <c r="B823" s="16" t="s">
        <v>487</v>
      </c>
      <c r="C823" s="16" t="s">
        <v>488</v>
      </c>
      <c r="D823" s="16" t="s">
        <v>2092</v>
      </c>
      <c r="E823" s="16" t="s">
        <v>2093</v>
      </c>
      <c r="F823" s="16" t="s">
        <v>16</v>
      </c>
      <c r="G823" s="16" t="s">
        <v>74</v>
      </c>
      <c r="H823" s="16" t="s">
        <v>75</v>
      </c>
      <c r="I823" s="16" t="s">
        <v>19</v>
      </c>
      <c r="J823" s="16">
        <v>80</v>
      </c>
      <c r="K823" s="16" t="s">
        <v>237</v>
      </c>
      <c r="L823" s="16" t="s">
        <v>131</v>
      </c>
      <c r="M823" s="16" t="s">
        <v>78</v>
      </c>
      <c r="N823" s="16" t="s">
        <v>22</v>
      </c>
      <c r="O823" s="16" t="s">
        <v>22</v>
      </c>
      <c r="P823" s="16" t="s">
        <v>25</v>
      </c>
      <c r="Q823" s="16" t="s">
        <v>25</v>
      </c>
      <c r="R823" s="17">
        <v>0</v>
      </c>
      <c r="S823" s="18">
        <f>IF(J823&lt;25,1,1+(J823-25)/J823)</f>
        <v>1.6875</v>
      </c>
      <c r="T823" s="16">
        <v>1</v>
      </c>
      <c r="U823" s="16">
        <f>O823*S823*T823</f>
        <v>81</v>
      </c>
      <c r="V823" s="16"/>
      <c r="W823" s="16"/>
      <c r="X823" s="18"/>
      <c r="Y823" s="16"/>
      <c r="Z823" s="18">
        <f>U823+V823+W823+X823+Y823</f>
        <v>81</v>
      </c>
      <c r="AA823" s="3"/>
      <c r="AB823" s="2"/>
      <c r="AC823" s="2"/>
      <c r="AD823" s="2"/>
      <c r="AE823" s="5"/>
      <c r="AF823" s="2"/>
    </row>
    <row r="824" spans="1:32" s="33" customFormat="1" outlineLevel="2">
      <c r="A824" s="16" t="s">
        <v>30</v>
      </c>
      <c r="B824" s="16" t="s">
        <v>499</v>
      </c>
      <c r="C824" s="16" t="s">
        <v>500</v>
      </c>
      <c r="D824" s="16" t="s">
        <v>2092</v>
      </c>
      <c r="E824" s="16" t="s">
        <v>2093</v>
      </c>
      <c r="F824" s="16" t="s">
        <v>45</v>
      </c>
      <c r="G824" s="16" t="s">
        <v>74</v>
      </c>
      <c r="H824" s="16" t="s">
        <v>75</v>
      </c>
      <c r="I824" s="16" t="s">
        <v>19</v>
      </c>
      <c r="J824" s="16">
        <v>136</v>
      </c>
      <c r="K824" s="16" t="s">
        <v>107</v>
      </c>
      <c r="L824" s="16" t="s">
        <v>285</v>
      </c>
      <c r="M824" s="16" t="s">
        <v>78</v>
      </c>
      <c r="N824" s="16" t="s">
        <v>61</v>
      </c>
      <c r="O824" s="16" t="s">
        <v>61</v>
      </c>
      <c r="P824" s="16" t="s">
        <v>25</v>
      </c>
      <c r="Q824" s="16" t="s">
        <v>25</v>
      </c>
      <c r="R824" s="17">
        <v>0</v>
      </c>
      <c r="S824" s="18">
        <f>IF(J824&lt;25,1,1+(J824-25)/J824)</f>
        <v>1.8161764705882353</v>
      </c>
      <c r="T824" s="16">
        <v>1</v>
      </c>
      <c r="U824" s="16">
        <f>O824*S824*T824</f>
        <v>58.117647058823529</v>
      </c>
      <c r="V824" s="16"/>
      <c r="W824" s="16"/>
      <c r="X824" s="18"/>
      <c r="Y824" s="16"/>
      <c r="Z824" s="18">
        <f>U824+V824+W824+X824+Y824</f>
        <v>58.117647058823529</v>
      </c>
      <c r="AA824" s="3"/>
      <c r="AB824" s="2"/>
      <c r="AC824" s="2"/>
      <c r="AD824" s="2"/>
      <c r="AE824" s="5"/>
      <c r="AF824" s="2"/>
    </row>
    <row r="825" spans="1:32" s="33" customFormat="1" outlineLevel="2">
      <c r="A825" s="21"/>
      <c r="B825" s="21"/>
      <c r="C825" s="21"/>
      <c r="D825" s="16" t="s">
        <v>2094</v>
      </c>
      <c r="E825" s="21"/>
      <c r="F825" s="21"/>
      <c r="G825" s="16" t="s">
        <v>74</v>
      </c>
      <c r="H825" s="34" t="s">
        <v>1585</v>
      </c>
      <c r="I825" s="34"/>
      <c r="J825" s="34">
        <v>7</v>
      </c>
      <c r="K825" s="21"/>
      <c r="L825" s="21"/>
      <c r="M825" s="21"/>
      <c r="N825" s="21"/>
      <c r="O825" s="21"/>
      <c r="P825" s="21"/>
      <c r="Q825" s="21"/>
      <c r="R825" s="21"/>
      <c r="S825" s="35"/>
      <c r="T825" s="17"/>
      <c r="U825" s="16"/>
      <c r="V825" s="17">
        <f>J825*14</f>
        <v>98</v>
      </c>
      <c r="W825" s="17"/>
      <c r="X825" s="23"/>
      <c r="Y825" s="17"/>
      <c r="Z825" s="18">
        <f>U825+V825+W825+X825+Y825</f>
        <v>98</v>
      </c>
      <c r="AA825" s="3"/>
      <c r="AB825" s="2"/>
      <c r="AC825" s="2"/>
      <c r="AD825" s="2"/>
      <c r="AE825" s="5"/>
      <c r="AF825" s="2"/>
    </row>
    <row r="826" spans="1:32" s="33" customFormat="1" outlineLevel="2">
      <c r="A826" s="21"/>
      <c r="B826" s="21"/>
      <c r="C826" s="21"/>
      <c r="D826" s="16" t="s">
        <v>2095</v>
      </c>
      <c r="E826" s="21"/>
      <c r="F826" s="21"/>
      <c r="G826" s="16" t="s">
        <v>74</v>
      </c>
      <c r="H826" s="21" t="s">
        <v>1585</v>
      </c>
      <c r="I826" s="21"/>
      <c r="J826" s="21">
        <v>10</v>
      </c>
      <c r="K826" s="21"/>
      <c r="L826" s="21"/>
      <c r="M826" s="21"/>
      <c r="N826" s="21"/>
      <c r="O826" s="21"/>
      <c r="P826" s="21"/>
      <c r="Q826" s="21"/>
      <c r="R826" s="21"/>
      <c r="S826" s="35"/>
      <c r="T826" s="17"/>
      <c r="U826" s="17"/>
      <c r="V826" s="17"/>
      <c r="W826" s="17"/>
      <c r="X826" s="23"/>
      <c r="Y826" s="17">
        <f>2*J826</f>
        <v>20</v>
      </c>
      <c r="Z826" s="18">
        <f>U826+V826+W826+X826+Y826</f>
        <v>20</v>
      </c>
      <c r="AB826" s="2"/>
      <c r="AC826" s="2"/>
      <c r="AD826" s="2"/>
      <c r="AE826" s="5"/>
      <c r="AF826" s="2"/>
    </row>
    <row r="827" spans="1:32" s="33" customFormat="1" outlineLevel="1">
      <c r="A827" s="21"/>
      <c r="B827" s="21"/>
      <c r="C827" s="21"/>
      <c r="D827" s="16"/>
      <c r="E827" s="21"/>
      <c r="F827" s="21"/>
      <c r="G827" s="42" t="s">
        <v>2421</v>
      </c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35"/>
      <c r="T827" s="17"/>
      <c r="U827" s="17"/>
      <c r="V827" s="17"/>
      <c r="W827" s="17"/>
      <c r="X827" s="23"/>
      <c r="Y827" s="17"/>
      <c r="Z827" s="18">
        <f>SUBTOTAL(9,Z821:Z826)</f>
        <v>304.11764705882354</v>
      </c>
      <c r="AB827" s="2"/>
      <c r="AC827" s="2"/>
      <c r="AD827" s="2"/>
      <c r="AE827" s="5"/>
      <c r="AF827" s="2"/>
    </row>
    <row r="828" spans="1:32" s="33" customFormat="1" outlineLevel="2">
      <c r="A828" s="16" t="s">
        <v>13</v>
      </c>
      <c r="B828" s="16" t="s">
        <v>190</v>
      </c>
      <c r="C828" s="16" t="s">
        <v>191</v>
      </c>
      <c r="D828" s="16" t="s">
        <v>2096</v>
      </c>
      <c r="E828" s="16" t="s">
        <v>2093</v>
      </c>
      <c r="F828" s="16" t="s">
        <v>16</v>
      </c>
      <c r="G828" s="16" t="s">
        <v>202</v>
      </c>
      <c r="H828" s="16" t="s">
        <v>203</v>
      </c>
      <c r="I828" s="16" t="s">
        <v>204</v>
      </c>
      <c r="J828" s="16">
        <v>52</v>
      </c>
      <c r="K828" s="16" t="s">
        <v>171</v>
      </c>
      <c r="L828" s="16" t="s">
        <v>205</v>
      </c>
      <c r="M828" s="16" t="s">
        <v>68</v>
      </c>
      <c r="N828" s="16" t="s">
        <v>22</v>
      </c>
      <c r="O828" s="16" t="s">
        <v>61</v>
      </c>
      <c r="P828" s="16" t="s">
        <v>25</v>
      </c>
      <c r="Q828" s="16" t="s">
        <v>56</v>
      </c>
      <c r="R828" s="17">
        <v>16</v>
      </c>
      <c r="S828" s="18">
        <f>IF(J828&lt;25,1,1+(J828-25)/J828)</f>
        <v>1.5192307692307692</v>
      </c>
      <c r="T828" s="16">
        <v>1</v>
      </c>
      <c r="U828" s="16">
        <f>O828*S828*T828</f>
        <v>48.615384615384613</v>
      </c>
      <c r="V828" s="16"/>
      <c r="W828" s="16"/>
      <c r="X828" s="18">
        <f>R828*S828</f>
        <v>24.307692307692307</v>
      </c>
      <c r="Y828" s="16"/>
      <c r="Z828" s="18">
        <f>U828+V828+W828+X828+Y828</f>
        <v>72.92307692307692</v>
      </c>
      <c r="AA828" s="3"/>
      <c r="AB828" s="2"/>
      <c r="AC828" s="2"/>
      <c r="AD828" s="2"/>
      <c r="AE828" s="5"/>
      <c r="AF828" s="2"/>
    </row>
    <row r="829" spans="1:32" s="33" customFormat="1" outlineLevel="2">
      <c r="A829" s="16" t="s">
        <v>521</v>
      </c>
      <c r="B829" s="16" t="s">
        <v>1168</v>
      </c>
      <c r="C829" s="16" t="s">
        <v>1169</v>
      </c>
      <c r="D829" s="16" t="s">
        <v>2097</v>
      </c>
      <c r="E829" s="16" t="s">
        <v>2098</v>
      </c>
      <c r="F829" s="16" t="s">
        <v>45</v>
      </c>
      <c r="G829" s="16" t="s">
        <v>202</v>
      </c>
      <c r="H829" s="16" t="s">
        <v>203</v>
      </c>
      <c r="I829" s="16" t="s">
        <v>204</v>
      </c>
      <c r="J829" s="16">
        <v>10</v>
      </c>
      <c r="K829" s="16" t="s">
        <v>1170</v>
      </c>
      <c r="L829" s="16" t="s">
        <v>465</v>
      </c>
      <c r="M829" s="16" t="s">
        <v>907</v>
      </c>
      <c r="N829" s="16" t="s">
        <v>61</v>
      </c>
      <c r="O829" s="16" t="s">
        <v>61</v>
      </c>
      <c r="P829" s="16" t="s">
        <v>25</v>
      </c>
      <c r="Q829" s="16" t="s">
        <v>25</v>
      </c>
      <c r="R829" s="17">
        <v>0</v>
      </c>
      <c r="S829" s="18">
        <f>IF(J829&lt;25,1,1+(J829-25)/J829)</f>
        <v>1</v>
      </c>
      <c r="T829" s="16">
        <v>1</v>
      </c>
      <c r="U829" s="16">
        <f>O829*S829*T829</f>
        <v>32</v>
      </c>
      <c r="V829" s="16"/>
      <c r="W829" s="16"/>
      <c r="X829" s="18"/>
      <c r="Y829" s="16"/>
      <c r="Z829" s="18">
        <f>U829+V829+W829+X829+Y829</f>
        <v>32</v>
      </c>
      <c r="AA829" s="3"/>
      <c r="AB829" s="2"/>
      <c r="AC829" s="2"/>
      <c r="AD829" s="2"/>
      <c r="AE829" s="5"/>
      <c r="AF829" s="2"/>
    </row>
    <row r="830" spans="1:32" s="33" customFormat="1" outlineLevel="2">
      <c r="A830" s="21"/>
      <c r="B830" s="21"/>
      <c r="C830" s="21"/>
      <c r="D830" s="16" t="s">
        <v>2099</v>
      </c>
      <c r="E830" s="21"/>
      <c r="F830" s="21"/>
      <c r="G830" s="16" t="s">
        <v>202</v>
      </c>
      <c r="H830" s="34" t="s">
        <v>1554</v>
      </c>
      <c r="I830" s="34"/>
      <c r="J830" s="34">
        <v>6</v>
      </c>
      <c r="K830" s="21"/>
      <c r="L830" s="21"/>
      <c r="M830" s="21"/>
      <c r="N830" s="21"/>
      <c r="O830" s="21"/>
      <c r="P830" s="21"/>
      <c r="Q830" s="21"/>
      <c r="R830" s="21"/>
      <c r="S830" s="35"/>
      <c r="T830" s="17"/>
      <c r="U830" s="16"/>
      <c r="V830" s="17">
        <f>J830*14</f>
        <v>84</v>
      </c>
      <c r="W830" s="17"/>
      <c r="X830" s="23"/>
      <c r="Y830" s="17"/>
      <c r="Z830" s="18">
        <f>U830+V830+W830+X830+Y830</f>
        <v>84</v>
      </c>
      <c r="AA830" s="3"/>
      <c r="AB830" s="2"/>
      <c r="AC830" s="2"/>
      <c r="AD830" s="2"/>
      <c r="AE830" s="5"/>
      <c r="AF830" s="2"/>
    </row>
    <row r="831" spans="1:32" s="33" customFormat="1" outlineLevel="2">
      <c r="A831" s="21"/>
      <c r="B831" s="21"/>
      <c r="C831" s="21"/>
      <c r="D831" s="16" t="s">
        <v>2100</v>
      </c>
      <c r="E831" s="21"/>
      <c r="F831" s="21"/>
      <c r="G831" s="16" t="s">
        <v>202</v>
      </c>
      <c r="H831" s="21" t="s">
        <v>1554</v>
      </c>
      <c r="I831" s="21"/>
      <c r="J831" s="21">
        <v>9</v>
      </c>
      <c r="K831" s="21"/>
      <c r="L831" s="21"/>
      <c r="M831" s="21"/>
      <c r="N831" s="21"/>
      <c r="O831" s="21"/>
      <c r="P831" s="21"/>
      <c r="Q831" s="21"/>
      <c r="R831" s="21"/>
      <c r="S831" s="35"/>
      <c r="T831" s="17"/>
      <c r="U831" s="17"/>
      <c r="V831" s="17"/>
      <c r="W831" s="17"/>
      <c r="X831" s="23"/>
      <c r="Y831" s="17">
        <f>2*J831</f>
        <v>18</v>
      </c>
      <c r="Z831" s="18">
        <f>U831+V831+W831+X831+Y831</f>
        <v>18</v>
      </c>
      <c r="AB831" s="2"/>
      <c r="AC831" s="2"/>
      <c r="AD831" s="2"/>
      <c r="AE831" s="5"/>
      <c r="AF831" s="2"/>
    </row>
    <row r="832" spans="1:32" s="33" customFormat="1" outlineLevel="1">
      <c r="A832" s="21"/>
      <c r="B832" s="21"/>
      <c r="C832" s="21"/>
      <c r="D832" s="16"/>
      <c r="E832" s="21"/>
      <c r="F832" s="21"/>
      <c r="G832" s="42" t="s">
        <v>2422</v>
      </c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35"/>
      <c r="T832" s="17"/>
      <c r="U832" s="17"/>
      <c r="V832" s="17"/>
      <c r="W832" s="17"/>
      <c r="X832" s="23"/>
      <c r="Y832" s="17"/>
      <c r="Z832" s="18">
        <f>SUBTOTAL(9,Z828:Z831)</f>
        <v>206.92307692307691</v>
      </c>
      <c r="AB832" s="2"/>
      <c r="AC832" s="2"/>
      <c r="AD832" s="2"/>
      <c r="AE832" s="5"/>
      <c r="AF832" s="2"/>
    </row>
    <row r="833" spans="1:32" s="33" customFormat="1" outlineLevel="2">
      <c r="A833" s="11"/>
      <c r="B833" s="11"/>
      <c r="C833" s="11" t="s">
        <v>2101</v>
      </c>
      <c r="D833" s="11" t="s">
        <v>2102</v>
      </c>
      <c r="E833" s="11"/>
      <c r="F833" s="11"/>
      <c r="G833" s="16" t="s">
        <v>694</v>
      </c>
      <c r="H833" s="11" t="s">
        <v>2103</v>
      </c>
      <c r="I833" s="11"/>
      <c r="J833" s="11"/>
      <c r="K833" s="11"/>
      <c r="L833" s="11"/>
      <c r="M833" s="11"/>
      <c r="N833" s="11"/>
      <c r="O833" s="11"/>
      <c r="P833" s="11"/>
      <c r="Q833" s="11"/>
      <c r="R833" s="10"/>
      <c r="S833" s="11"/>
      <c r="T833" s="11"/>
      <c r="U833" s="11"/>
      <c r="V833" s="11"/>
      <c r="W833" s="11">
        <v>15</v>
      </c>
      <c r="X833" s="11"/>
      <c r="Y833" s="11"/>
      <c r="Z833" s="18">
        <f>U833+V833+W833+X833+Y833</f>
        <v>15</v>
      </c>
      <c r="AB833" s="2"/>
      <c r="AC833" s="2"/>
      <c r="AD833" s="2"/>
      <c r="AE833" s="5"/>
      <c r="AF833" s="2"/>
    </row>
    <row r="834" spans="1:32" s="33" customFormat="1" outlineLevel="2">
      <c r="A834" s="11"/>
      <c r="B834" s="11"/>
      <c r="C834" s="11" t="s">
        <v>1444</v>
      </c>
      <c r="D834" s="11" t="s">
        <v>1714</v>
      </c>
      <c r="E834" s="11"/>
      <c r="F834" s="11"/>
      <c r="G834" s="16" t="s">
        <v>694</v>
      </c>
      <c r="H834" s="11" t="s">
        <v>695</v>
      </c>
      <c r="I834" s="11"/>
      <c r="J834" s="11"/>
      <c r="K834" s="11"/>
      <c r="L834" s="11"/>
      <c r="M834" s="11"/>
      <c r="N834" s="11"/>
      <c r="O834" s="11"/>
      <c r="P834" s="11"/>
      <c r="Q834" s="11"/>
      <c r="R834" s="10"/>
      <c r="S834" s="11"/>
      <c r="T834" s="11"/>
      <c r="U834" s="11"/>
      <c r="V834" s="11"/>
      <c r="W834" s="11">
        <v>15</v>
      </c>
      <c r="X834" s="11"/>
      <c r="Y834" s="11"/>
      <c r="Z834" s="18">
        <f>U834+V834+W834+X834+Y834</f>
        <v>15</v>
      </c>
      <c r="AB834" s="2"/>
      <c r="AC834" s="2"/>
      <c r="AD834" s="2"/>
      <c r="AE834" s="5"/>
      <c r="AF834" s="2"/>
    </row>
    <row r="835" spans="1:32" s="33" customFormat="1" outlineLevel="2">
      <c r="A835" s="11"/>
      <c r="B835" s="11"/>
      <c r="C835" s="11" t="s">
        <v>1465</v>
      </c>
      <c r="D835" s="11" t="s">
        <v>2104</v>
      </c>
      <c r="E835" s="11"/>
      <c r="F835" s="11"/>
      <c r="G835" s="16" t="s">
        <v>694</v>
      </c>
      <c r="H835" s="11" t="s">
        <v>695</v>
      </c>
      <c r="I835" s="11"/>
      <c r="J835" s="11"/>
      <c r="K835" s="11"/>
      <c r="L835" s="11"/>
      <c r="M835" s="11"/>
      <c r="N835" s="11"/>
      <c r="O835" s="11"/>
      <c r="P835" s="11"/>
      <c r="Q835" s="11"/>
      <c r="R835" s="10"/>
      <c r="S835" s="11"/>
      <c r="T835" s="11"/>
      <c r="U835" s="11"/>
      <c r="V835" s="11"/>
      <c r="W835" s="11">
        <v>15</v>
      </c>
      <c r="X835" s="11"/>
      <c r="Y835" s="11"/>
      <c r="Z835" s="18">
        <f>U835+V835+W835+X835+Y835</f>
        <v>15</v>
      </c>
      <c r="AB835" s="2"/>
      <c r="AC835" s="2"/>
      <c r="AD835" s="2"/>
      <c r="AE835" s="5"/>
      <c r="AF835" s="2"/>
    </row>
    <row r="836" spans="1:32" s="33" customFormat="1" outlineLevel="2">
      <c r="A836" s="16" t="s">
        <v>13</v>
      </c>
      <c r="B836" s="16" t="s">
        <v>690</v>
      </c>
      <c r="C836" s="16" t="s">
        <v>691</v>
      </c>
      <c r="D836" s="16" t="s">
        <v>2105</v>
      </c>
      <c r="E836" s="16" t="s">
        <v>2106</v>
      </c>
      <c r="F836" s="16" t="s">
        <v>45</v>
      </c>
      <c r="G836" s="16" t="s">
        <v>694</v>
      </c>
      <c r="H836" s="16" t="s">
        <v>695</v>
      </c>
      <c r="I836" s="16" t="s">
        <v>19</v>
      </c>
      <c r="J836" s="16">
        <v>21</v>
      </c>
      <c r="K836" s="16" t="s">
        <v>187</v>
      </c>
      <c r="L836" s="16" t="s">
        <v>108</v>
      </c>
      <c r="M836" s="16" t="s">
        <v>89</v>
      </c>
      <c r="N836" s="16" t="s">
        <v>61</v>
      </c>
      <c r="O836" s="16" t="s">
        <v>61</v>
      </c>
      <c r="P836" s="16" t="s">
        <v>25</v>
      </c>
      <c r="Q836" s="16" t="s">
        <v>25</v>
      </c>
      <c r="R836" s="17">
        <v>0</v>
      </c>
      <c r="S836" s="18">
        <f>IF(J836&lt;25,1,1+(J836-25)/J836)</f>
        <v>1</v>
      </c>
      <c r="T836" s="16">
        <v>1</v>
      </c>
      <c r="U836" s="16">
        <f>O836*S836*T836</f>
        <v>32</v>
      </c>
      <c r="V836" s="16"/>
      <c r="W836" s="16"/>
      <c r="X836" s="18"/>
      <c r="Y836" s="16"/>
      <c r="Z836" s="18">
        <f>U836+V836+W836+X836+Y836</f>
        <v>32</v>
      </c>
      <c r="AA836" s="3"/>
      <c r="AB836" s="2"/>
      <c r="AC836" s="2"/>
      <c r="AD836" s="2"/>
      <c r="AE836" s="5"/>
      <c r="AF836" s="2"/>
    </row>
    <row r="837" spans="1:32" s="33" customFormat="1" outlineLevel="2">
      <c r="A837" s="16" t="s">
        <v>13</v>
      </c>
      <c r="B837" s="16" t="s">
        <v>1359</v>
      </c>
      <c r="C837" s="16" t="s">
        <v>1360</v>
      </c>
      <c r="D837" s="16" t="s">
        <v>2105</v>
      </c>
      <c r="E837" s="16" t="s">
        <v>2107</v>
      </c>
      <c r="F837" s="16" t="s">
        <v>16</v>
      </c>
      <c r="G837" s="16" t="s">
        <v>694</v>
      </c>
      <c r="H837" s="16" t="s">
        <v>695</v>
      </c>
      <c r="I837" s="16" t="s">
        <v>19</v>
      </c>
      <c r="J837" s="16">
        <v>29</v>
      </c>
      <c r="K837" s="16" t="s">
        <v>1361</v>
      </c>
      <c r="L837" s="16" t="s">
        <v>1362</v>
      </c>
      <c r="M837" s="16" t="s">
        <v>1034</v>
      </c>
      <c r="N837" s="16" t="s">
        <v>22</v>
      </c>
      <c r="O837" s="16" t="s">
        <v>22</v>
      </c>
      <c r="P837" s="16" t="s">
        <v>25</v>
      </c>
      <c r="Q837" s="16" t="s">
        <v>25</v>
      </c>
      <c r="R837" s="17">
        <v>0</v>
      </c>
      <c r="S837" s="18">
        <f>IF(J837&lt;25,1,1+(J837-25)/J837)</f>
        <v>1.1379310344827587</v>
      </c>
      <c r="T837" s="16">
        <v>1</v>
      </c>
      <c r="U837" s="16">
        <f>O837*S837*T837</f>
        <v>54.620689655172413</v>
      </c>
      <c r="V837" s="16"/>
      <c r="W837" s="16"/>
      <c r="X837" s="18"/>
      <c r="Y837" s="16"/>
      <c r="Z837" s="18">
        <f>U837+V837+W837+X837+Y837</f>
        <v>54.620689655172413</v>
      </c>
      <c r="AA837" s="3"/>
      <c r="AB837" s="2"/>
      <c r="AC837" s="2"/>
      <c r="AD837" s="2"/>
      <c r="AE837" s="5"/>
      <c r="AF837" s="2"/>
    </row>
    <row r="838" spans="1:32" s="33" customFormat="1" outlineLevel="2">
      <c r="A838" s="16" t="s">
        <v>13</v>
      </c>
      <c r="B838" s="16" t="s">
        <v>1368</v>
      </c>
      <c r="C838" s="16" t="s">
        <v>1369</v>
      </c>
      <c r="D838" s="16" t="s">
        <v>2108</v>
      </c>
      <c r="E838" s="16" t="s">
        <v>2107</v>
      </c>
      <c r="F838" s="16" t="s">
        <v>51</v>
      </c>
      <c r="G838" s="16" t="s">
        <v>694</v>
      </c>
      <c r="H838" s="16" t="s">
        <v>695</v>
      </c>
      <c r="I838" s="16" t="s">
        <v>19</v>
      </c>
      <c r="J838" s="16">
        <v>61</v>
      </c>
      <c r="K838" s="16"/>
      <c r="L838" s="16"/>
      <c r="M838" s="16" t="s">
        <v>1034</v>
      </c>
      <c r="N838" s="16" t="s">
        <v>56</v>
      </c>
      <c r="O838" s="16" t="s">
        <v>25</v>
      </c>
      <c r="P838" s="16" t="s">
        <v>56</v>
      </c>
      <c r="Q838" s="16" t="s">
        <v>25</v>
      </c>
      <c r="R838" s="17">
        <f>P838+Q838</f>
        <v>16</v>
      </c>
      <c r="S838" s="18">
        <f>IF(J838&lt;25,1,1+(J838-25)/J838)</f>
        <v>1.5901639344262295</v>
      </c>
      <c r="T838" s="16"/>
      <c r="U838" s="16"/>
      <c r="V838" s="16"/>
      <c r="W838" s="16"/>
      <c r="X838" s="18">
        <f>R838*S838</f>
        <v>25.442622950819672</v>
      </c>
      <c r="Y838" s="16"/>
      <c r="Z838" s="18">
        <f>U838+V838+W838+X838+Y838</f>
        <v>25.442622950819672</v>
      </c>
      <c r="AA838" s="2"/>
      <c r="AB838" s="2"/>
      <c r="AC838" s="2"/>
      <c r="AD838" s="2"/>
      <c r="AE838" s="5"/>
      <c r="AF838" s="2"/>
    </row>
    <row r="839" spans="1:32" s="33" customFormat="1" outlineLevel="2">
      <c r="A839" s="16" t="s">
        <v>521</v>
      </c>
      <c r="B839" s="16" t="s">
        <v>897</v>
      </c>
      <c r="C839" s="16" t="s">
        <v>898</v>
      </c>
      <c r="D839" s="16" t="s">
        <v>2109</v>
      </c>
      <c r="E839" s="16" t="s">
        <v>2106</v>
      </c>
      <c r="F839" s="16" t="s">
        <v>2110</v>
      </c>
      <c r="G839" s="16" t="s">
        <v>694</v>
      </c>
      <c r="H839" s="16" t="s">
        <v>2111</v>
      </c>
      <c r="I839" s="16"/>
      <c r="J839" s="16">
        <v>4</v>
      </c>
      <c r="K839" s="16"/>
      <c r="L839" s="16"/>
      <c r="M839" s="16"/>
      <c r="N839" s="16"/>
      <c r="O839" s="16"/>
      <c r="P839" s="16"/>
      <c r="Q839" s="16"/>
      <c r="R839" s="17"/>
      <c r="S839" s="18"/>
      <c r="T839" s="16"/>
      <c r="U839" s="16"/>
      <c r="V839" s="16"/>
      <c r="W839" s="16"/>
      <c r="X839" s="18">
        <f>0.3*14*J839</f>
        <v>16.8</v>
      </c>
      <c r="Y839" s="16"/>
      <c r="Z839" s="18">
        <f>U839+V839+W839+X839+Y839</f>
        <v>16.8</v>
      </c>
      <c r="AA839" s="3"/>
      <c r="AB839" s="2"/>
      <c r="AC839" s="2"/>
      <c r="AD839" s="2"/>
      <c r="AE839" s="5"/>
      <c r="AF839" s="2"/>
    </row>
    <row r="840" spans="1:32" s="33" customFormat="1" outlineLevel="2">
      <c r="A840" s="21"/>
      <c r="B840" s="21"/>
      <c r="C840" s="21"/>
      <c r="D840" s="16" t="s">
        <v>2112</v>
      </c>
      <c r="E840" s="21"/>
      <c r="F840" s="21"/>
      <c r="G840" s="16" t="s">
        <v>694</v>
      </c>
      <c r="H840" s="34" t="s">
        <v>1487</v>
      </c>
      <c r="I840" s="34"/>
      <c r="J840" s="34">
        <v>5</v>
      </c>
      <c r="K840" s="21"/>
      <c r="L840" s="21"/>
      <c r="M840" s="21"/>
      <c r="N840" s="21"/>
      <c r="O840" s="21"/>
      <c r="P840" s="21"/>
      <c r="Q840" s="21"/>
      <c r="R840" s="21"/>
      <c r="S840" s="35"/>
      <c r="T840" s="17"/>
      <c r="U840" s="16"/>
      <c r="V840" s="17">
        <f>J840*14</f>
        <v>70</v>
      </c>
      <c r="W840" s="17"/>
      <c r="X840" s="23"/>
      <c r="Y840" s="17"/>
      <c r="Z840" s="18">
        <f>U840+V840+W840+X840+Y840</f>
        <v>70</v>
      </c>
      <c r="AA840" s="3"/>
      <c r="AB840" s="2"/>
      <c r="AC840" s="2"/>
      <c r="AD840" s="2"/>
      <c r="AE840" s="5"/>
      <c r="AF840" s="2"/>
    </row>
    <row r="841" spans="1:32" s="33" customFormat="1" outlineLevel="2">
      <c r="A841" s="21"/>
      <c r="B841" s="21"/>
      <c r="C841" s="21"/>
      <c r="D841" s="16" t="s">
        <v>2113</v>
      </c>
      <c r="E841" s="21"/>
      <c r="F841" s="21"/>
      <c r="G841" s="16" t="s">
        <v>694</v>
      </c>
      <c r="H841" s="21" t="s">
        <v>1487</v>
      </c>
      <c r="I841" s="21"/>
      <c r="J841" s="21">
        <v>4</v>
      </c>
      <c r="K841" s="21"/>
      <c r="L841" s="21"/>
      <c r="M841" s="21"/>
      <c r="N841" s="21"/>
      <c r="O841" s="21"/>
      <c r="P841" s="21"/>
      <c r="Q841" s="21"/>
      <c r="R841" s="21"/>
      <c r="S841" s="35"/>
      <c r="T841" s="17"/>
      <c r="U841" s="17"/>
      <c r="V841" s="17"/>
      <c r="W841" s="17"/>
      <c r="X841" s="23"/>
      <c r="Y841" s="17">
        <f>2*J841</f>
        <v>8</v>
      </c>
      <c r="Z841" s="18">
        <f>U841+V841+W841+X841+Y841</f>
        <v>8</v>
      </c>
      <c r="AB841" s="2"/>
      <c r="AC841" s="2"/>
      <c r="AD841" s="2"/>
      <c r="AE841" s="5"/>
      <c r="AF841" s="2"/>
    </row>
    <row r="842" spans="1:32" s="33" customFormat="1" outlineLevel="1">
      <c r="A842" s="21"/>
      <c r="B842" s="21"/>
      <c r="C842" s="21"/>
      <c r="D842" s="16"/>
      <c r="E842" s="21"/>
      <c r="F842" s="21"/>
      <c r="G842" s="42" t="s">
        <v>2423</v>
      </c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35"/>
      <c r="T842" s="17"/>
      <c r="U842" s="17"/>
      <c r="V842" s="17"/>
      <c r="W842" s="17"/>
      <c r="X842" s="23"/>
      <c r="Y842" s="17"/>
      <c r="Z842" s="18">
        <f>SUBTOTAL(9,Z833:Z841)</f>
        <v>251.86331260599209</v>
      </c>
      <c r="AB842" s="2"/>
      <c r="AC842" s="2"/>
      <c r="AD842" s="2"/>
      <c r="AE842" s="5"/>
      <c r="AF842" s="2"/>
    </row>
    <row r="843" spans="1:32" s="33" customFormat="1" outlineLevel="2">
      <c r="A843" s="16" t="s">
        <v>521</v>
      </c>
      <c r="B843" s="16" t="s">
        <v>1149</v>
      </c>
      <c r="C843" s="16" t="s">
        <v>1150</v>
      </c>
      <c r="D843" s="16" t="s">
        <v>2105</v>
      </c>
      <c r="E843" s="16" t="s">
        <v>2107</v>
      </c>
      <c r="F843" s="16" t="s">
        <v>45</v>
      </c>
      <c r="G843" s="16" t="s">
        <v>1151</v>
      </c>
      <c r="H843" s="16" t="s">
        <v>1152</v>
      </c>
      <c r="I843" s="16" t="s">
        <v>19</v>
      </c>
      <c r="J843" s="16">
        <v>32</v>
      </c>
      <c r="K843" s="16" t="s">
        <v>961</v>
      </c>
      <c r="L843" s="16" t="s">
        <v>1146</v>
      </c>
      <c r="M843" s="16" t="s">
        <v>896</v>
      </c>
      <c r="N843" s="16" t="s">
        <v>61</v>
      </c>
      <c r="O843" s="16" t="s">
        <v>23</v>
      </c>
      <c r="P843" s="16" t="s">
        <v>21</v>
      </c>
      <c r="Q843" s="16" t="s">
        <v>25</v>
      </c>
      <c r="R843" s="17">
        <v>4</v>
      </c>
      <c r="S843" s="18">
        <f>IF(J843&lt;25,1,1+(J843-25)/J843)</f>
        <v>1.21875</v>
      </c>
      <c r="T843" s="16">
        <v>1</v>
      </c>
      <c r="U843" s="16">
        <f>O843*S843*T843</f>
        <v>34.125</v>
      </c>
      <c r="V843" s="16"/>
      <c r="W843" s="16"/>
      <c r="X843" s="18">
        <f>R843*S843</f>
        <v>4.875</v>
      </c>
      <c r="Y843" s="16"/>
      <c r="Z843" s="18">
        <f>U843+V843+W843+X843+Y843</f>
        <v>39</v>
      </c>
      <c r="AA843" s="3"/>
      <c r="AB843" s="2"/>
      <c r="AC843" s="2"/>
      <c r="AD843" s="2"/>
      <c r="AE843" s="5"/>
      <c r="AF843" s="2"/>
    </row>
    <row r="844" spans="1:32" s="33" customFormat="1" outlineLevel="2">
      <c r="A844" s="16" t="s">
        <v>521</v>
      </c>
      <c r="B844" s="16" t="s">
        <v>1157</v>
      </c>
      <c r="C844" s="16" t="s">
        <v>1158</v>
      </c>
      <c r="D844" s="16" t="s">
        <v>2114</v>
      </c>
      <c r="E844" s="16" t="s">
        <v>2115</v>
      </c>
      <c r="F844" s="16" t="s">
        <v>45</v>
      </c>
      <c r="G844" s="16" t="s">
        <v>1151</v>
      </c>
      <c r="H844" s="16" t="s">
        <v>1152</v>
      </c>
      <c r="I844" s="16" t="s">
        <v>19</v>
      </c>
      <c r="J844" s="16">
        <v>29</v>
      </c>
      <c r="K844" s="16" t="s">
        <v>1159</v>
      </c>
      <c r="L844" s="16" t="s">
        <v>172</v>
      </c>
      <c r="M844" s="16" t="s">
        <v>896</v>
      </c>
      <c r="N844" s="16" t="s">
        <v>61</v>
      </c>
      <c r="O844" s="16" t="s">
        <v>23</v>
      </c>
      <c r="P844" s="16" t="s">
        <v>21</v>
      </c>
      <c r="Q844" s="16" t="s">
        <v>25</v>
      </c>
      <c r="R844" s="17">
        <v>4</v>
      </c>
      <c r="S844" s="18">
        <f>IF(J844&lt;25,1,1+(J844-25)/J844)</f>
        <v>1.1379310344827587</v>
      </c>
      <c r="T844" s="16">
        <v>1</v>
      </c>
      <c r="U844" s="16">
        <f>O844*S844*T844</f>
        <v>31.862068965517242</v>
      </c>
      <c r="V844" s="16"/>
      <c r="W844" s="16"/>
      <c r="X844" s="18">
        <f>R844*S844</f>
        <v>4.5517241379310347</v>
      </c>
      <c r="Y844" s="16"/>
      <c r="Z844" s="18">
        <f>U844+V844+W844+X844+Y844</f>
        <v>36.413793103448278</v>
      </c>
      <c r="AA844" s="3"/>
      <c r="AB844" s="2"/>
      <c r="AC844" s="2"/>
      <c r="AD844" s="2"/>
      <c r="AE844" s="5"/>
      <c r="AF844" s="2"/>
    </row>
    <row r="845" spans="1:32" s="33" customFormat="1" outlineLevel="2">
      <c r="A845" s="21"/>
      <c r="B845" s="21"/>
      <c r="C845" s="21"/>
      <c r="D845" s="16" t="s">
        <v>2116</v>
      </c>
      <c r="E845" s="21"/>
      <c r="F845" s="21"/>
      <c r="G845" s="16" t="s">
        <v>1151</v>
      </c>
      <c r="H845" s="34" t="s">
        <v>1520</v>
      </c>
      <c r="I845" s="34"/>
      <c r="J845" s="34">
        <v>3</v>
      </c>
      <c r="K845" s="21"/>
      <c r="L845" s="21"/>
      <c r="M845" s="21"/>
      <c r="N845" s="21"/>
      <c r="O845" s="21"/>
      <c r="P845" s="21"/>
      <c r="Q845" s="21"/>
      <c r="R845" s="21"/>
      <c r="S845" s="35"/>
      <c r="T845" s="17"/>
      <c r="U845" s="16"/>
      <c r="V845" s="17">
        <f>J845*14</f>
        <v>42</v>
      </c>
      <c r="W845" s="17"/>
      <c r="X845" s="23"/>
      <c r="Y845" s="17"/>
      <c r="Z845" s="18">
        <f>U845+V845+W845+X845+Y845</f>
        <v>42</v>
      </c>
      <c r="AA845" s="3"/>
      <c r="AB845" s="2"/>
      <c r="AC845" s="2"/>
      <c r="AD845" s="2"/>
      <c r="AE845" s="5"/>
      <c r="AF845" s="2"/>
    </row>
    <row r="846" spans="1:32" s="33" customFormat="1" outlineLevel="2">
      <c r="A846" s="21"/>
      <c r="B846" s="21"/>
      <c r="C846" s="21"/>
      <c r="D846" s="16" t="s">
        <v>2117</v>
      </c>
      <c r="E846" s="21"/>
      <c r="F846" s="21"/>
      <c r="G846" s="16" t="s">
        <v>1151</v>
      </c>
      <c r="H846" s="21" t="s">
        <v>1520</v>
      </c>
      <c r="I846" s="21"/>
      <c r="J846" s="21">
        <v>8</v>
      </c>
      <c r="K846" s="21"/>
      <c r="L846" s="21"/>
      <c r="M846" s="21"/>
      <c r="N846" s="21"/>
      <c r="O846" s="21"/>
      <c r="P846" s="21"/>
      <c r="Q846" s="21"/>
      <c r="R846" s="21"/>
      <c r="S846" s="35"/>
      <c r="T846" s="17"/>
      <c r="U846" s="17"/>
      <c r="V846" s="17"/>
      <c r="W846" s="17"/>
      <c r="X846" s="23"/>
      <c r="Y846" s="17">
        <f>2*J846</f>
        <v>16</v>
      </c>
      <c r="Z846" s="18">
        <f>U846+V846+W846+X846+Y846</f>
        <v>16</v>
      </c>
      <c r="AB846" s="2"/>
      <c r="AC846" s="2"/>
      <c r="AD846" s="2"/>
      <c r="AE846" s="5"/>
      <c r="AF846" s="2"/>
    </row>
    <row r="847" spans="1:32" s="33" customFormat="1" outlineLevel="1">
      <c r="A847" s="21"/>
      <c r="B847" s="21"/>
      <c r="C847" s="21"/>
      <c r="D847" s="16"/>
      <c r="E847" s="21"/>
      <c r="F847" s="21"/>
      <c r="G847" s="42" t="s">
        <v>2424</v>
      </c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35"/>
      <c r="T847" s="17"/>
      <c r="U847" s="17"/>
      <c r="V847" s="17"/>
      <c r="W847" s="17"/>
      <c r="X847" s="23"/>
      <c r="Y847" s="17"/>
      <c r="Z847" s="18">
        <f>SUBTOTAL(9,Z843:Z846)</f>
        <v>133.41379310344828</v>
      </c>
      <c r="AB847" s="2"/>
      <c r="AC847" s="2"/>
      <c r="AD847" s="2"/>
      <c r="AE847" s="5"/>
      <c r="AF847" s="2"/>
    </row>
    <row r="848" spans="1:32" s="33" customFormat="1" outlineLevel="2">
      <c r="A848" s="16" t="s">
        <v>30</v>
      </c>
      <c r="B848" s="16" t="s">
        <v>366</v>
      </c>
      <c r="C848" s="16" t="s">
        <v>367</v>
      </c>
      <c r="D848" s="16" t="s">
        <v>2114</v>
      </c>
      <c r="E848" s="16" t="s">
        <v>2118</v>
      </c>
      <c r="F848" s="16" t="s">
        <v>16</v>
      </c>
      <c r="G848" s="16" t="s">
        <v>368</v>
      </c>
      <c r="H848" s="16" t="s">
        <v>369</v>
      </c>
      <c r="I848" s="16" t="s">
        <v>54</v>
      </c>
      <c r="J848" s="16">
        <v>65</v>
      </c>
      <c r="K848" s="16" t="s">
        <v>370</v>
      </c>
      <c r="L848" s="16" t="s">
        <v>77</v>
      </c>
      <c r="M848" s="16"/>
      <c r="N848" s="16" t="s">
        <v>22</v>
      </c>
      <c r="O848" s="16" t="s">
        <v>24</v>
      </c>
      <c r="P848" s="16" t="s">
        <v>23</v>
      </c>
      <c r="Q848" s="16" t="s">
        <v>25</v>
      </c>
      <c r="R848" s="17">
        <v>28</v>
      </c>
      <c r="S848" s="18">
        <f>IF(J848&lt;25,1,1+(J848-25)/J848)</f>
        <v>1.6153846153846154</v>
      </c>
      <c r="T848" s="16">
        <v>1</v>
      </c>
      <c r="U848" s="16">
        <f>O848*S848*T848</f>
        <v>32.307692307692307</v>
      </c>
      <c r="V848" s="16"/>
      <c r="W848" s="16"/>
      <c r="X848" s="18">
        <f>R848*S848</f>
        <v>45.230769230769234</v>
      </c>
      <c r="Y848" s="16"/>
      <c r="Z848" s="18">
        <f>U848+V848+W848+X848+Y848</f>
        <v>77.538461538461547</v>
      </c>
      <c r="AA848" s="3"/>
      <c r="AB848" s="2"/>
      <c r="AC848" s="2"/>
      <c r="AD848" s="2"/>
      <c r="AE848" s="5"/>
      <c r="AF848" s="2"/>
    </row>
    <row r="849" spans="1:32" s="8" customFormat="1" outlineLevel="2">
      <c r="A849" s="16" t="s">
        <v>42</v>
      </c>
      <c r="B849" s="16" t="s">
        <v>366</v>
      </c>
      <c r="C849" s="16" t="s">
        <v>367</v>
      </c>
      <c r="D849" s="16" t="s">
        <v>1659</v>
      </c>
      <c r="E849" s="16" t="s">
        <v>1658</v>
      </c>
      <c r="F849" s="16" t="s">
        <v>16</v>
      </c>
      <c r="G849" s="16" t="s">
        <v>368</v>
      </c>
      <c r="H849" s="16" t="s">
        <v>369</v>
      </c>
      <c r="I849" s="16" t="s">
        <v>54</v>
      </c>
      <c r="J849" s="16">
        <v>72</v>
      </c>
      <c r="K849" s="16" t="s">
        <v>975</v>
      </c>
      <c r="L849" s="16" t="s">
        <v>1029</v>
      </c>
      <c r="M849" s="16"/>
      <c r="N849" s="16" t="s">
        <v>22</v>
      </c>
      <c r="O849" s="16" t="s">
        <v>24</v>
      </c>
      <c r="P849" s="16" t="s">
        <v>23</v>
      </c>
      <c r="Q849" s="16" t="s">
        <v>25</v>
      </c>
      <c r="R849" s="17">
        <v>28</v>
      </c>
      <c r="S849" s="18">
        <f>IF(J849&lt;25,1,1+(J849-25)/J849)</f>
        <v>1.6527777777777777</v>
      </c>
      <c r="T849" s="16">
        <v>1</v>
      </c>
      <c r="U849" s="16">
        <f>O849*S849*T849</f>
        <v>33.055555555555557</v>
      </c>
      <c r="V849" s="16"/>
      <c r="W849" s="16"/>
      <c r="X849" s="18">
        <f>R849*S849</f>
        <v>46.277777777777771</v>
      </c>
      <c r="Y849" s="16"/>
      <c r="Z849" s="18">
        <f>U849+V849+W849+X849+Y849</f>
        <v>79.333333333333329</v>
      </c>
      <c r="AA849" s="3"/>
      <c r="AB849" s="3"/>
      <c r="AC849" s="3"/>
      <c r="AD849" s="3"/>
      <c r="AE849" s="9"/>
      <c r="AF849" s="3"/>
    </row>
    <row r="850" spans="1:32" s="8" customFormat="1" outlineLevel="2">
      <c r="A850" s="16" t="s">
        <v>521</v>
      </c>
      <c r="B850" s="16" t="s">
        <v>1251</v>
      </c>
      <c r="C850" s="16" t="s">
        <v>1252</v>
      </c>
      <c r="D850" s="16" t="s">
        <v>1657</v>
      </c>
      <c r="E850" s="16" t="s">
        <v>1658</v>
      </c>
      <c r="F850" s="16" t="s">
        <v>45</v>
      </c>
      <c r="G850" s="16" t="s">
        <v>368</v>
      </c>
      <c r="H850" s="16" t="s">
        <v>369</v>
      </c>
      <c r="I850" s="16" t="s">
        <v>54</v>
      </c>
      <c r="J850" s="16">
        <v>9</v>
      </c>
      <c r="K850" s="16"/>
      <c r="L850" s="16"/>
      <c r="M850" s="16" t="s">
        <v>642</v>
      </c>
      <c r="N850" s="16" t="s">
        <v>25</v>
      </c>
      <c r="O850" s="16" t="s">
        <v>25</v>
      </c>
      <c r="P850" s="16" t="s">
        <v>25</v>
      </c>
      <c r="Q850" s="16" t="s">
        <v>25</v>
      </c>
      <c r="R850" s="17"/>
      <c r="S850" s="18">
        <f>IF(J850&lt;25,1,1+(J850-25)/J850)</f>
        <v>1</v>
      </c>
      <c r="T850" s="16"/>
      <c r="U850" s="16"/>
      <c r="V850" s="16"/>
      <c r="W850" s="16"/>
      <c r="X850" s="18">
        <f>32*S850*F850</f>
        <v>64</v>
      </c>
      <c r="Y850" s="16"/>
      <c r="Z850" s="18">
        <f>U850+V850+W850+X850+Y850</f>
        <v>64</v>
      </c>
      <c r="AA850" s="33"/>
      <c r="AB850" s="3"/>
      <c r="AC850" s="3"/>
      <c r="AD850" s="3"/>
      <c r="AE850" s="9"/>
      <c r="AF850" s="3"/>
    </row>
    <row r="851" spans="1:32" s="33" customFormat="1" outlineLevel="2">
      <c r="A851" s="21"/>
      <c r="B851" s="21"/>
      <c r="C851" s="21"/>
      <c r="D851" s="16" t="s">
        <v>1664</v>
      </c>
      <c r="E851" s="21"/>
      <c r="F851" s="21"/>
      <c r="G851" s="16" t="s">
        <v>368</v>
      </c>
      <c r="H851" s="34" t="s">
        <v>1481</v>
      </c>
      <c r="I851" s="34"/>
      <c r="J851" s="34">
        <v>5</v>
      </c>
      <c r="K851" s="21"/>
      <c r="L851" s="21"/>
      <c r="M851" s="21"/>
      <c r="N851" s="21"/>
      <c r="O851" s="21"/>
      <c r="P851" s="21"/>
      <c r="Q851" s="21"/>
      <c r="R851" s="21"/>
      <c r="S851" s="35"/>
      <c r="T851" s="17"/>
      <c r="U851" s="16"/>
      <c r="V851" s="17">
        <f>J851*14</f>
        <v>70</v>
      </c>
      <c r="W851" s="17"/>
      <c r="X851" s="23"/>
      <c r="Y851" s="17"/>
      <c r="Z851" s="18">
        <f>U851+V851+W851+X851+Y851</f>
        <v>70</v>
      </c>
      <c r="AA851" s="3"/>
      <c r="AB851" s="2"/>
      <c r="AC851" s="2"/>
      <c r="AD851" s="2"/>
      <c r="AE851" s="5"/>
      <c r="AF851" s="2"/>
    </row>
    <row r="852" spans="1:32" s="33" customFormat="1" outlineLevel="2">
      <c r="A852" s="21"/>
      <c r="B852" s="21"/>
      <c r="C852" s="21"/>
      <c r="D852" s="16" t="s">
        <v>1665</v>
      </c>
      <c r="E852" s="21"/>
      <c r="F852" s="21"/>
      <c r="G852" s="16" t="s">
        <v>368</v>
      </c>
      <c r="H852" s="21" t="s">
        <v>1481</v>
      </c>
      <c r="I852" s="21"/>
      <c r="J852" s="21">
        <v>3</v>
      </c>
      <c r="K852" s="21"/>
      <c r="L852" s="21"/>
      <c r="M852" s="21"/>
      <c r="N852" s="21"/>
      <c r="O852" s="21"/>
      <c r="P852" s="21"/>
      <c r="Q852" s="21"/>
      <c r="R852" s="21"/>
      <c r="S852" s="35"/>
      <c r="T852" s="17"/>
      <c r="U852" s="17"/>
      <c r="V852" s="17"/>
      <c r="W852" s="17"/>
      <c r="X852" s="23"/>
      <c r="Y852" s="17">
        <f>2*J852</f>
        <v>6</v>
      </c>
      <c r="Z852" s="18">
        <f>U852+V852+W852+X852+Y852</f>
        <v>6</v>
      </c>
      <c r="AB852" s="2"/>
      <c r="AC852" s="2"/>
      <c r="AD852" s="2"/>
      <c r="AE852" s="5"/>
      <c r="AF852" s="2"/>
    </row>
    <row r="853" spans="1:32" s="33" customFormat="1" outlineLevel="1">
      <c r="A853" s="21"/>
      <c r="B853" s="21"/>
      <c r="C853" s="21"/>
      <c r="D853" s="16"/>
      <c r="E853" s="21"/>
      <c r="F853" s="21"/>
      <c r="G853" s="42" t="s">
        <v>2425</v>
      </c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35"/>
      <c r="T853" s="17"/>
      <c r="U853" s="17"/>
      <c r="V853" s="17"/>
      <c r="W853" s="17"/>
      <c r="X853" s="23"/>
      <c r="Y853" s="17"/>
      <c r="Z853" s="18">
        <f>SUBTOTAL(9,Z848:Z852)</f>
        <v>296.87179487179486</v>
      </c>
      <c r="AB853" s="2"/>
      <c r="AC853" s="2"/>
      <c r="AD853" s="2"/>
      <c r="AE853" s="5"/>
      <c r="AF853" s="2"/>
    </row>
    <row r="854" spans="1:32" s="33" customFormat="1" outlineLevel="2">
      <c r="A854" s="16" t="s">
        <v>521</v>
      </c>
      <c r="B854" s="16" t="s">
        <v>1139</v>
      </c>
      <c r="C854" s="16" t="s">
        <v>1140</v>
      </c>
      <c r="D854" s="16" t="s">
        <v>1717</v>
      </c>
      <c r="E854" s="16" t="s">
        <v>1658</v>
      </c>
      <c r="F854" s="16" t="s">
        <v>99</v>
      </c>
      <c r="G854" s="16" t="s">
        <v>577</v>
      </c>
      <c r="H854" s="16" t="s">
        <v>578</v>
      </c>
      <c r="I854" s="16" t="s">
        <v>19</v>
      </c>
      <c r="J854" s="16">
        <v>55</v>
      </c>
      <c r="K854" s="16"/>
      <c r="L854" s="16"/>
      <c r="M854" s="16" t="s">
        <v>896</v>
      </c>
      <c r="N854" s="16" t="s">
        <v>61</v>
      </c>
      <c r="O854" s="16" t="s">
        <v>25</v>
      </c>
      <c r="P854" s="16" t="s">
        <v>61</v>
      </c>
      <c r="Q854" s="16" t="s">
        <v>25</v>
      </c>
      <c r="R854" s="17">
        <f>P854+Q854</f>
        <v>32</v>
      </c>
      <c r="S854" s="18">
        <f>IF(J854/2&lt;25,1,1+(J854/2-25)/J854/2)</f>
        <v>1.0227272727272727</v>
      </c>
      <c r="T854" s="16"/>
      <c r="U854" s="16"/>
      <c r="V854" s="16"/>
      <c r="W854" s="16"/>
      <c r="X854" s="18">
        <f>R854*S854*2</f>
        <v>65.454545454545453</v>
      </c>
      <c r="Y854" s="16"/>
      <c r="Z854" s="18">
        <f>U854+V854+W854+X854+Y854</f>
        <v>65.454545454545453</v>
      </c>
      <c r="AA854" s="2"/>
      <c r="AB854" s="2"/>
      <c r="AC854" s="2"/>
      <c r="AD854" s="2"/>
      <c r="AE854" s="5"/>
      <c r="AF854" s="2"/>
    </row>
    <row r="855" spans="1:32" s="33" customFormat="1" outlineLevel="2">
      <c r="A855" s="16" t="s">
        <v>13</v>
      </c>
      <c r="B855" s="16" t="s">
        <v>575</v>
      </c>
      <c r="C855" s="16" t="s">
        <v>576</v>
      </c>
      <c r="D855" s="16" t="s">
        <v>2067</v>
      </c>
      <c r="E855" s="16" t="s">
        <v>2068</v>
      </c>
      <c r="F855" s="16" t="s">
        <v>45</v>
      </c>
      <c r="G855" s="16" t="s">
        <v>577</v>
      </c>
      <c r="H855" s="16" t="s">
        <v>578</v>
      </c>
      <c r="I855" s="16" t="s">
        <v>19</v>
      </c>
      <c r="J855" s="16">
        <v>107</v>
      </c>
      <c r="K855" s="16" t="s">
        <v>66</v>
      </c>
      <c r="L855" s="16" t="s">
        <v>219</v>
      </c>
      <c r="M855" s="16" t="s">
        <v>159</v>
      </c>
      <c r="N855" s="16" t="s">
        <v>61</v>
      </c>
      <c r="O855" s="16" t="s">
        <v>61</v>
      </c>
      <c r="P855" s="16" t="s">
        <v>25</v>
      </c>
      <c r="Q855" s="16" t="s">
        <v>25</v>
      </c>
      <c r="R855" s="17">
        <v>0</v>
      </c>
      <c r="S855" s="18">
        <f>IF(J855&lt;25,1,1+(J855-25)/J855)</f>
        <v>1.7663551401869158</v>
      </c>
      <c r="T855" s="16">
        <v>1</v>
      </c>
      <c r="U855" s="16">
        <f>O855*S855*T855</f>
        <v>56.523364485981304</v>
      </c>
      <c r="V855" s="16"/>
      <c r="W855" s="16"/>
      <c r="X855" s="18"/>
      <c r="Y855" s="16"/>
      <c r="Z855" s="18">
        <f>U855+V855+W855+X855+Y855</f>
        <v>56.523364485981304</v>
      </c>
      <c r="AA855" s="3"/>
    </row>
    <row r="856" spans="1:32" s="33" customFormat="1" ht="27" outlineLevel="2">
      <c r="A856" s="11"/>
      <c r="B856" s="11"/>
      <c r="C856" s="11" t="s">
        <v>1460</v>
      </c>
      <c r="D856" s="11" t="s">
        <v>2119</v>
      </c>
      <c r="E856" s="11"/>
      <c r="F856" s="11"/>
      <c r="G856" s="16" t="s">
        <v>577</v>
      </c>
      <c r="H856" s="11" t="s">
        <v>578</v>
      </c>
      <c r="I856" s="11"/>
      <c r="J856" s="11"/>
      <c r="K856" s="11"/>
      <c r="L856" s="11"/>
      <c r="M856" s="11"/>
      <c r="N856" s="11"/>
      <c r="O856" s="11"/>
      <c r="P856" s="11"/>
      <c r="Q856" s="11"/>
      <c r="R856" s="10"/>
      <c r="S856" s="11"/>
      <c r="T856" s="11"/>
      <c r="U856" s="11"/>
      <c r="V856" s="11"/>
      <c r="W856" s="11">
        <v>15</v>
      </c>
      <c r="X856" s="11"/>
      <c r="Y856" s="11"/>
      <c r="Z856" s="18">
        <f>U856+V856+W856+X856+Y856</f>
        <v>15</v>
      </c>
    </row>
    <row r="857" spans="1:32" s="33" customFormat="1" outlineLevel="2">
      <c r="A857" s="21"/>
      <c r="B857" s="21"/>
      <c r="C857" s="21"/>
      <c r="D857" s="16" t="s">
        <v>2071</v>
      </c>
      <c r="E857" s="21"/>
      <c r="F857" s="21"/>
      <c r="G857" s="16" t="s">
        <v>577</v>
      </c>
      <c r="H857" s="34" t="s">
        <v>1521</v>
      </c>
      <c r="I857" s="34"/>
      <c r="J857" s="34">
        <v>4</v>
      </c>
      <c r="K857" s="21"/>
      <c r="L857" s="21"/>
      <c r="M857" s="21"/>
      <c r="N857" s="21"/>
      <c r="O857" s="21"/>
      <c r="P857" s="21"/>
      <c r="Q857" s="21"/>
      <c r="R857" s="21"/>
      <c r="S857" s="35"/>
      <c r="T857" s="17"/>
      <c r="U857" s="16"/>
      <c r="V857" s="17">
        <f>J857*14</f>
        <v>56</v>
      </c>
      <c r="W857" s="17"/>
      <c r="X857" s="23"/>
      <c r="Y857" s="17"/>
      <c r="Z857" s="18">
        <f>U857+V857+W857+X857+Y857</f>
        <v>56</v>
      </c>
      <c r="AA857" s="3"/>
    </row>
    <row r="858" spans="1:32" s="33" customFormat="1" outlineLevel="2">
      <c r="A858" s="21"/>
      <c r="B858" s="21"/>
      <c r="C858" s="21"/>
      <c r="D858" s="16" t="s">
        <v>2072</v>
      </c>
      <c r="E858" s="21"/>
      <c r="F858" s="21"/>
      <c r="G858" s="16" t="s">
        <v>577</v>
      </c>
      <c r="H858" s="21" t="s">
        <v>1521</v>
      </c>
      <c r="I858" s="21"/>
      <c r="J858" s="21">
        <v>8</v>
      </c>
      <c r="K858" s="21"/>
      <c r="L858" s="21"/>
      <c r="M858" s="21"/>
      <c r="N858" s="21"/>
      <c r="O858" s="21"/>
      <c r="P858" s="21"/>
      <c r="Q858" s="21"/>
      <c r="R858" s="21"/>
      <c r="S858" s="35"/>
      <c r="T858" s="17"/>
      <c r="U858" s="17"/>
      <c r="V858" s="17"/>
      <c r="W858" s="17"/>
      <c r="X858" s="23"/>
      <c r="Y858" s="17">
        <f>2*J858</f>
        <v>16</v>
      </c>
      <c r="Z858" s="18">
        <f>U858+V858+W858+X858+Y858</f>
        <v>16</v>
      </c>
    </row>
    <row r="859" spans="1:32" s="33" customFormat="1" outlineLevel="1">
      <c r="A859" s="21"/>
      <c r="B859" s="21"/>
      <c r="C859" s="21"/>
      <c r="D859" s="16"/>
      <c r="E859" s="21"/>
      <c r="F859" s="21"/>
      <c r="G859" s="42" t="s">
        <v>2426</v>
      </c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35"/>
      <c r="T859" s="17"/>
      <c r="U859" s="17"/>
      <c r="V859" s="17"/>
      <c r="W859" s="17"/>
      <c r="X859" s="23"/>
      <c r="Y859" s="17"/>
      <c r="Z859" s="18">
        <f>SUBTOTAL(9,Z854:Z858)</f>
        <v>208.97790994052676</v>
      </c>
    </row>
    <row r="860" spans="1:32" s="33" customFormat="1" outlineLevel="2">
      <c r="A860" s="21"/>
      <c r="B860" s="21"/>
      <c r="C860" s="21"/>
      <c r="D860" s="16" t="s">
        <v>2071</v>
      </c>
      <c r="E860" s="21"/>
      <c r="F860" s="21"/>
      <c r="G860" s="36" t="s">
        <v>2120</v>
      </c>
      <c r="H860" s="34" t="s">
        <v>1475</v>
      </c>
      <c r="I860" s="34"/>
      <c r="J860" s="34">
        <v>4</v>
      </c>
      <c r="K860" s="21"/>
      <c r="L860" s="21"/>
      <c r="M860" s="21"/>
      <c r="N860" s="21"/>
      <c r="O860" s="21"/>
      <c r="P860" s="21"/>
      <c r="Q860" s="21"/>
      <c r="R860" s="21"/>
      <c r="S860" s="35"/>
      <c r="T860" s="17"/>
      <c r="U860" s="16"/>
      <c r="V860" s="17">
        <f>J860*14</f>
        <v>56</v>
      </c>
      <c r="W860" s="17"/>
      <c r="X860" s="23"/>
      <c r="Y860" s="17"/>
      <c r="Z860" s="18">
        <f>U860+V860+W860+X860+Y860</f>
        <v>56</v>
      </c>
      <c r="AA860" s="3"/>
    </row>
    <row r="861" spans="1:32" s="33" customFormat="1" outlineLevel="2">
      <c r="A861" s="21"/>
      <c r="B861" s="21"/>
      <c r="C861" s="21"/>
      <c r="D861" s="16" t="s">
        <v>1650</v>
      </c>
      <c r="E861" s="21"/>
      <c r="F861" s="21"/>
      <c r="G861" s="36" t="s">
        <v>2121</v>
      </c>
      <c r="H861" s="21" t="s">
        <v>1475</v>
      </c>
      <c r="I861" s="21"/>
      <c r="J861" s="21">
        <v>2</v>
      </c>
      <c r="K861" s="21"/>
      <c r="L861" s="21"/>
      <c r="M861" s="21"/>
      <c r="N861" s="21"/>
      <c r="O861" s="21"/>
      <c r="P861" s="21"/>
      <c r="Q861" s="21"/>
      <c r="R861" s="21"/>
      <c r="S861" s="35"/>
      <c r="T861" s="17"/>
      <c r="U861" s="17"/>
      <c r="V861" s="17"/>
      <c r="W861" s="17"/>
      <c r="X861" s="23"/>
      <c r="Y861" s="17">
        <f>2*J861</f>
        <v>4</v>
      </c>
      <c r="Z861" s="18">
        <f>U861+V861+W861+X861+Y861</f>
        <v>4</v>
      </c>
    </row>
    <row r="862" spans="1:32" s="33" customFormat="1" outlineLevel="1">
      <c r="A862" s="21"/>
      <c r="B862" s="21"/>
      <c r="C862" s="21"/>
      <c r="D862" s="16"/>
      <c r="E862" s="21"/>
      <c r="F862" s="21"/>
      <c r="G862" s="44" t="s">
        <v>2427</v>
      </c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35"/>
      <c r="T862" s="17"/>
      <c r="U862" s="17"/>
      <c r="V862" s="17"/>
      <c r="W862" s="17"/>
      <c r="X862" s="23"/>
      <c r="Y862" s="17"/>
      <c r="Z862" s="18">
        <f>SUBTOTAL(9,Z860:Z861)</f>
        <v>60</v>
      </c>
    </row>
    <row r="863" spans="1:32" s="33" customFormat="1" outlineLevel="2">
      <c r="A863" s="16" t="s">
        <v>13</v>
      </c>
      <c r="B863" s="16" t="s">
        <v>253</v>
      </c>
      <c r="C863" s="16" t="s">
        <v>254</v>
      </c>
      <c r="D863" s="16" t="s">
        <v>1651</v>
      </c>
      <c r="E863" s="16" t="s">
        <v>1686</v>
      </c>
      <c r="F863" s="16" t="s">
        <v>45</v>
      </c>
      <c r="G863" s="16" t="s">
        <v>255</v>
      </c>
      <c r="H863" s="16" t="s">
        <v>256</v>
      </c>
      <c r="I863" s="16" t="s">
        <v>19</v>
      </c>
      <c r="J863" s="16">
        <v>36</v>
      </c>
      <c r="K863" s="16" t="s">
        <v>107</v>
      </c>
      <c r="L863" s="16" t="s">
        <v>88</v>
      </c>
      <c r="M863" s="16" t="s">
        <v>89</v>
      </c>
      <c r="N863" s="16" t="s">
        <v>61</v>
      </c>
      <c r="O863" s="16" t="s">
        <v>61</v>
      </c>
      <c r="P863" s="16" t="s">
        <v>25</v>
      </c>
      <c r="Q863" s="16" t="s">
        <v>25</v>
      </c>
      <c r="R863" s="17">
        <v>0</v>
      </c>
      <c r="S863" s="18">
        <f>IF(J863&lt;25,1,1+(J863-25)/J863)</f>
        <v>1.3055555555555556</v>
      </c>
      <c r="T863" s="16">
        <v>1</v>
      </c>
      <c r="U863" s="16">
        <f>O863*S863*T863</f>
        <v>41.777777777777779</v>
      </c>
      <c r="V863" s="16"/>
      <c r="W863" s="16"/>
      <c r="X863" s="18"/>
      <c r="Y863" s="16"/>
      <c r="Z863" s="18">
        <f>U863+V863+W863+X863+Y863</f>
        <v>41.777777777777779</v>
      </c>
      <c r="AA863" s="3"/>
    </row>
    <row r="864" spans="1:32" s="33" customFormat="1" outlineLevel="2">
      <c r="A864" s="16" t="s">
        <v>521</v>
      </c>
      <c r="B864" s="16" t="s">
        <v>1112</v>
      </c>
      <c r="C864" s="16" t="s">
        <v>1113</v>
      </c>
      <c r="D864" s="16" t="s">
        <v>2122</v>
      </c>
      <c r="E864" s="16" t="s">
        <v>2123</v>
      </c>
      <c r="F864" s="16" t="s">
        <v>16</v>
      </c>
      <c r="G864" s="16" t="s">
        <v>255</v>
      </c>
      <c r="H864" s="16" t="s">
        <v>256</v>
      </c>
      <c r="I864" s="16" t="s">
        <v>19</v>
      </c>
      <c r="J864" s="16">
        <v>30</v>
      </c>
      <c r="K864" s="16" t="s">
        <v>1014</v>
      </c>
      <c r="L864" s="16" t="s">
        <v>1118</v>
      </c>
      <c r="M864" s="16" t="s">
        <v>906</v>
      </c>
      <c r="N864" s="16" t="s">
        <v>22</v>
      </c>
      <c r="O864" s="16" t="s">
        <v>233</v>
      </c>
      <c r="P864" s="16" t="s">
        <v>234</v>
      </c>
      <c r="Q864" s="16" t="s">
        <v>25</v>
      </c>
      <c r="R864" s="17">
        <v>6</v>
      </c>
      <c r="S864" s="18">
        <f>IF(J864&lt;25,1,1+(J864-25)/J864)</f>
        <v>1.1666666666666667</v>
      </c>
      <c r="T864" s="16">
        <v>1.2</v>
      </c>
      <c r="U864" s="16">
        <f>O864*S864*T864</f>
        <v>58.8</v>
      </c>
      <c r="V864" s="16"/>
      <c r="W864" s="16"/>
      <c r="X864" s="18">
        <f>R864*S864</f>
        <v>7</v>
      </c>
      <c r="Y864" s="16"/>
      <c r="Z864" s="18">
        <f>U864+V864+W864+X864+Y864</f>
        <v>65.8</v>
      </c>
    </row>
    <row r="865" spans="1:27" s="33" customFormat="1" outlineLevel="2">
      <c r="A865" s="16" t="s">
        <v>521</v>
      </c>
      <c r="B865" s="16" t="s">
        <v>1160</v>
      </c>
      <c r="C865" s="16" t="s">
        <v>1161</v>
      </c>
      <c r="D865" s="16" t="s">
        <v>2124</v>
      </c>
      <c r="E865" s="16" t="s">
        <v>2123</v>
      </c>
      <c r="F865" s="16" t="s">
        <v>16</v>
      </c>
      <c r="G865" s="16" t="s">
        <v>255</v>
      </c>
      <c r="H865" s="16" t="s">
        <v>256</v>
      </c>
      <c r="I865" s="16" t="s">
        <v>19</v>
      </c>
      <c r="J865" s="16">
        <v>54</v>
      </c>
      <c r="K865" s="16" t="s">
        <v>966</v>
      </c>
      <c r="L865" s="16" t="s">
        <v>1117</v>
      </c>
      <c r="M865" s="16" t="s">
        <v>906</v>
      </c>
      <c r="N865" s="16" t="s">
        <v>22</v>
      </c>
      <c r="O865" s="16" t="s">
        <v>22</v>
      </c>
      <c r="P865" s="16" t="s">
        <v>25</v>
      </c>
      <c r="Q865" s="16" t="s">
        <v>25</v>
      </c>
      <c r="R865" s="17">
        <v>0</v>
      </c>
      <c r="S865" s="18">
        <f>IF(J865&lt;25,1,1+(J865-25)/J865)</f>
        <v>1.5370370370370372</v>
      </c>
      <c r="T865" s="16">
        <v>1</v>
      </c>
      <c r="U865" s="16">
        <f>O865*S865*T865</f>
        <v>73.777777777777786</v>
      </c>
      <c r="V865" s="16"/>
      <c r="W865" s="16"/>
      <c r="X865" s="18"/>
      <c r="Y865" s="16"/>
      <c r="Z865" s="18">
        <f>U865+V865+W865+X865+Y865</f>
        <v>73.777777777777786</v>
      </c>
      <c r="AA865" s="3"/>
    </row>
    <row r="866" spans="1:27" s="33" customFormat="1" outlineLevel="2">
      <c r="A866" s="16" t="s">
        <v>521</v>
      </c>
      <c r="B866" s="16" t="s">
        <v>897</v>
      </c>
      <c r="C866" s="16" t="s">
        <v>898</v>
      </c>
      <c r="D866" s="16" t="s">
        <v>2125</v>
      </c>
      <c r="E866" s="16" t="s">
        <v>2126</v>
      </c>
      <c r="F866" s="16" t="s">
        <v>2127</v>
      </c>
      <c r="G866" s="16" t="s">
        <v>255</v>
      </c>
      <c r="H866" s="16" t="s">
        <v>2128</v>
      </c>
      <c r="I866" s="16"/>
      <c r="J866" s="16">
        <v>4</v>
      </c>
      <c r="K866" s="16"/>
      <c r="L866" s="16"/>
      <c r="M866" s="16"/>
      <c r="N866" s="16"/>
      <c r="O866" s="16"/>
      <c r="P866" s="16"/>
      <c r="Q866" s="16"/>
      <c r="R866" s="17"/>
      <c r="S866" s="18"/>
      <c r="T866" s="16"/>
      <c r="U866" s="16"/>
      <c r="V866" s="16"/>
      <c r="W866" s="16"/>
      <c r="X866" s="18">
        <f>0.3*14*J866</f>
        <v>16.8</v>
      </c>
      <c r="Y866" s="16"/>
      <c r="Z866" s="18">
        <f>U866+V866+W866+X866+Y866</f>
        <v>16.8</v>
      </c>
      <c r="AA866" s="3"/>
    </row>
    <row r="867" spans="1:27" s="33" customFormat="1" outlineLevel="2">
      <c r="A867" s="21"/>
      <c r="B867" s="21"/>
      <c r="C867" s="21"/>
      <c r="D867" s="16" t="s">
        <v>2129</v>
      </c>
      <c r="E867" s="21"/>
      <c r="F867" s="21"/>
      <c r="G867" s="16" t="s">
        <v>255</v>
      </c>
      <c r="H867" s="34" t="s">
        <v>1506</v>
      </c>
      <c r="I867" s="34"/>
      <c r="J867" s="34">
        <v>4</v>
      </c>
      <c r="K867" s="21"/>
      <c r="L867" s="21"/>
      <c r="M867" s="21"/>
      <c r="N867" s="21"/>
      <c r="O867" s="21"/>
      <c r="P867" s="21"/>
      <c r="Q867" s="21"/>
      <c r="R867" s="21"/>
      <c r="S867" s="35"/>
      <c r="T867" s="17"/>
      <c r="U867" s="16"/>
      <c r="V867" s="17">
        <f>J867*14</f>
        <v>56</v>
      </c>
      <c r="W867" s="17"/>
      <c r="X867" s="23"/>
      <c r="Y867" s="17"/>
      <c r="Z867" s="18">
        <f>U867+V867+W867+X867+Y867</f>
        <v>56</v>
      </c>
      <c r="AA867" s="3"/>
    </row>
    <row r="868" spans="1:27" s="33" customFormat="1" outlineLevel="2">
      <c r="A868" s="21"/>
      <c r="B868" s="21"/>
      <c r="C868" s="21"/>
      <c r="D868" s="16" t="s">
        <v>2130</v>
      </c>
      <c r="E868" s="21"/>
      <c r="F868" s="21"/>
      <c r="G868" s="16" t="s">
        <v>255</v>
      </c>
      <c r="H868" s="21" t="s">
        <v>1506</v>
      </c>
      <c r="I868" s="21"/>
      <c r="J868" s="21">
        <v>6</v>
      </c>
      <c r="K868" s="21"/>
      <c r="L868" s="21"/>
      <c r="M868" s="21"/>
      <c r="N868" s="21"/>
      <c r="O868" s="21"/>
      <c r="P868" s="21"/>
      <c r="Q868" s="21"/>
      <c r="R868" s="21"/>
      <c r="S868" s="35"/>
      <c r="T868" s="17"/>
      <c r="U868" s="17"/>
      <c r="V868" s="17"/>
      <c r="W868" s="17"/>
      <c r="X868" s="23"/>
      <c r="Y868" s="17">
        <f>2*J868</f>
        <v>12</v>
      </c>
      <c r="Z868" s="18">
        <f>U868+V868+W868+X868+Y868</f>
        <v>12</v>
      </c>
    </row>
    <row r="869" spans="1:27" s="33" customFormat="1" outlineLevel="1">
      <c r="A869" s="21"/>
      <c r="B869" s="21"/>
      <c r="C869" s="21"/>
      <c r="D869" s="16"/>
      <c r="E869" s="21"/>
      <c r="F869" s="21"/>
      <c r="G869" s="42" t="s">
        <v>2428</v>
      </c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35"/>
      <c r="T869" s="17"/>
      <c r="U869" s="17"/>
      <c r="V869" s="17"/>
      <c r="W869" s="17"/>
      <c r="X869" s="23"/>
      <c r="Y869" s="17"/>
      <c r="Z869" s="18">
        <f>SUBTOTAL(9,Z863:Z868)</f>
        <v>266.15555555555557</v>
      </c>
    </row>
    <row r="870" spans="1:27" s="33" customFormat="1" outlineLevel="2">
      <c r="A870" s="16" t="s">
        <v>521</v>
      </c>
      <c r="B870" s="16" t="s">
        <v>1223</v>
      </c>
      <c r="C870" s="16" t="s">
        <v>1224</v>
      </c>
      <c r="D870" s="16" t="s">
        <v>2124</v>
      </c>
      <c r="E870" s="16" t="s">
        <v>2123</v>
      </c>
      <c r="F870" s="16" t="s">
        <v>45</v>
      </c>
      <c r="G870" s="16" t="s">
        <v>1403</v>
      </c>
      <c r="H870" s="16" t="s">
        <v>2131</v>
      </c>
      <c r="I870" s="16" t="s">
        <v>1225</v>
      </c>
      <c r="J870" s="16">
        <v>39</v>
      </c>
      <c r="K870" s="16" t="s">
        <v>1184</v>
      </c>
      <c r="L870" s="16" t="s">
        <v>158</v>
      </c>
      <c r="M870" s="16" t="s">
        <v>905</v>
      </c>
      <c r="N870" s="16" t="s">
        <v>61</v>
      </c>
      <c r="O870" s="16" t="s">
        <v>61</v>
      </c>
      <c r="P870" s="16" t="s">
        <v>25</v>
      </c>
      <c r="Q870" s="16" t="s">
        <v>25</v>
      </c>
      <c r="R870" s="17">
        <v>0</v>
      </c>
      <c r="S870" s="18">
        <f>IF(J870&lt;25,1,1+(J870-25)/J870)</f>
        <v>1.358974358974359</v>
      </c>
      <c r="T870" s="16">
        <v>1</v>
      </c>
      <c r="U870" s="16">
        <f>O870*S870*T870*1/5</f>
        <v>8.6974358974358985</v>
      </c>
      <c r="V870" s="16"/>
      <c r="W870" s="16"/>
      <c r="X870" s="18"/>
      <c r="Y870" s="16"/>
      <c r="Z870" s="18">
        <f>U870+V870+W870+X870+Y870</f>
        <v>8.6974358974358985</v>
      </c>
      <c r="AA870" s="3"/>
    </row>
    <row r="871" spans="1:27" s="33" customFormat="1" outlineLevel="2">
      <c r="A871" s="16" t="s">
        <v>13</v>
      </c>
      <c r="B871" s="16" t="s">
        <v>916</v>
      </c>
      <c r="C871" s="16" t="s">
        <v>917</v>
      </c>
      <c r="D871" s="16" t="s">
        <v>1666</v>
      </c>
      <c r="E871" s="16" t="s">
        <v>1667</v>
      </c>
      <c r="F871" s="16" t="s">
        <v>16</v>
      </c>
      <c r="G871" s="16" t="s">
        <v>1403</v>
      </c>
      <c r="H871" s="16" t="s">
        <v>2131</v>
      </c>
      <c r="I871" s="16" t="s">
        <v>1404</v>
      </c>
      <c r="J871" s="16">
        <v>45</v>
      </c>
      <c r="K871" s="16" t="s">
        <v>1363</v>
      </c>
      <c r="L871" s="16" t="s">
        <v>516</v>
      </c>
      <c r="M871" s="16" t="s">
        <v>1034</v>
      </c>
      <c r="N871" s="16" t="s">
        <v>22</v>
      </c>
      <c r="O871" s="16" t="s">
        <v>22</v>
      </c>
      <c r="P871" s="16" t="s">
        <v>25</v>
      </c>
      <c r="Q871" s="16" t="s">
        <v>25</v>
      </c>
      <c r="R871" s="17">
        <v>0</v>
      </c>
      <c r="S871" s="18">
        <f>IF(J871&lt;25,1,1+(J871-25)/J871)</f>
        <v>1.4444444444444444</v>
      </c>
      <c r="T871" s="16">
        <v>1</v>
      </c>
      <c r="U871" s="16">
        <f>O871*S871*T871</f>
        <v>69.333333333333329</v>
      </c>
      <c r="V871" s="16"/>
      <c r="W871" s="16"/>
      <c r="X871" s="18"/>
      <c r="Y871" s="16"/>
      <c r="Z871" s="18">
        <f>U871+V871+W871+X871+Y871</f>
        <v>69.333333333333329</v>
      </c>
      <c r="AA871" s="3"/>
    </row>
    <row r="872" spans="1:27" s="33" customFormat="1" outlineLevel="2">
      <c r="A872" s="21"/>
      <c r="B872" s="21"/>
      <c r="C872" s="21"/>
      <c r="D872" s="16" t="s">
        <v>1649</v>
      </c>
      <c r="E872" s="21"/>
      <c r="F872" s="21"/>
      <c r="G872" s="16" t="s">
        <v>1403</v>
      </c>
      <c r="H872" s="34" t="s">
        <v>1622</v>
      </c>
      <c r="I872" s="34"/>
      <c r="J872" s="34">
        <v>5</v>
      </c>
      <c r="K872" s="21"/>
      <c r="L872" s="21"/>
      <c r="M872" s="21"/>
      <c r="N872" s="21"/>
      <c r="O872" s="21"/>
      <c r="P872" s="21"/>
      <c r="Q872" s="21"/>
      <c r="R872" s="21"/>
      <c r="S872" s="35"/>
      <c r="T872" s="17"/>
      <c r="U872" s="16"/>
      <c r="V872" s="17">
        <f>J872*14</f>
        <v>70</v>
      </c>
      <c r="W872" s="17"/>
      <c r="X872" s="23"/>
      <c r="Y872" s="17"/>
      <c r="Z872" s="18">
        <f>U872+V872+W872+X872+Y872</f>
        <v>70</v>
      </c>
      <c r="AA872" s="3"/>
    </row>
    <row r="873" spans="1:27" s="33" customFormat="1" outlineLevel="2">
      <c r="A873" s="21"/>
      <c r="B873" s="21"/>
      <c r="C873" s="21"/>
      <c r="D873" s="16" t="s">
        <v>1877</v>
      </c>
      <c r="E873" s="21"/>
      <c r="F873" s="21"/>
      <c r="G873" s="16" t="s">
        <v>1403</v>
      </c>
      <c r="H873" s="21" t="s">
        <v>1622</v>
      </c>
      <c r="I873" s="21"/>
      <c r="J873" s="21">
        <v>12</v>
      </c>
      <c r="K873" s="21"/>
      <c r="L873" s="21"/>
      <c r="M873" s="21"/>
      <c r="N873" s="21"/>
      <c r="O873" s="21"/>
      <c r="P873" s="21"/>
      <c r="Q873" s="21"/>
      <c r="R873" s="21"/>
      <c r="S873" s="35"/>
      <c r="T873" s="17"/>
      <c r="U873" s="17"/>
      <c r="V873" s="17"/>
      <c r="W873" s="17"/>
      <c r="X873" s="23"/>
      <c r="Y873" s="17">
        <f>2*J873</f>
        <v>24</v>
      </c>
      <c r="Z873" s="18">
        <f>U873+V873+W873+X873+Y873</f>
        <v>24</v>
      </c>
    </row>
    <row r="874" spans="1:27" s="33" customFormat="1" outlineLevel="1">
      <c r="A874" s="21"/>
      <c r="B874" s="21"/>
      <c r="C874" s="21"/>
      <c r="D874" s="16"/>
      <c r="E874" s="21"/>
      <c r="F874" s="21"/>
      <c r="G874" s="42" t="s">
        <v>2429</v>
      </c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35"/>
      <c r="T874" s="17"/>
      <c r="U874" s="17"/>
      <c r="V874" s="17"/>
      <c r="W874" s="17"/>
      <c r="X874" s="23"/>
      <c r="Y874" s="17"/>
      <c r="Z874" s="18">
        <f>SUBTOTAL(9,Z870:Z873)</f>
        <v>172.03076923076924</v>
      </c>
    </row>
    <row r="875" spans="1:27" s="33" customFormat="1" outlineLevel="2">
      <c r="A875" s="21"/>
      <c r="B875" s="21"/>
      <c r="C875" s="21"/>
      <c r="D875" s="16" t="s">
        <v>1877</v>
      </c>
      <c r="E875" s="21"/>
      <c r="F875" s="21"/>
      <c r="G875" s="16" t="s">
        <v>444</v>
      </c>
      <c r="H875" s="21" t="s">
        <v>1482</v>
      </c>
      <c r="I875" s="21"/>
      <c r="J875" s="21">
        <v>3</v>
      </c>
      <c r="K875" s="21"/>
      <c r="L875" s="21"/>
      <c r="M875" s="21"/>
      <c r="N875" s="21"/>
      <c r="O875" s="21"/>
      <c r="P875" s="21"/>
      <c r="Q875" s="21"/>
      <c r="R875" s="21"/>
      <c r="S875" s="35"/>
      <c r="T875" s="17"/>
      <c r="U875" s="17"/>
      <c r="V875" s="17"/>
      <c r="W875" s="17"/>
      <c r="X875" s="23"/>
      <c r="Y875" s="17">
        <f>2*J875</f>
        <v>6</v>
      </c>
      <c r="Z875" s="18">
        <f>U875+V875+W875+X875+Y875</f>
        <v>6</v>
      </c>
    </row>
    <row r="876" spans="1:27" s="33" customFormat="1" outlineLevel="2">
      <c r="A876" s="16" t="s">
        <v>42</v>
      </c>
      <c r="B876" s="16" t="s">
        <v>419</v>
      </c>
      <c r="C876" s="16" t="s">
        <v>420</v>
      </c>
      <c r="D876" s="16" t="s">
        <v>1666</v>
      </c>
      <c r="E876" s="16" t="s">
        <v>1648</v>
      </c>
      <c r="F876" s="16" t="s">
        <v>33</v>
      </c>
      <c r="G876" s="16" t="s">
        <v>444</v>
      </c>
      <c r="H876" s="16" t="s">
        <v>445</v>
      </c>
      <c r="I876" s="16" t="s">
        <v>19</v>
      </c>
      <c r="J876" s="16">
        <v>102</v>
      </c>
      <c r="K876" s="16" t="s">
        <v>424</v>
      </c>
      <c r="L876" s="16" t="s">
        <v>446</v>
      </c>
      <c r="M876" s="16" t="s">
        <v>433</v>
      </c>
      <c r="N876" s="16" t="s">
        <v>39</v>
      </c>
      <c r="O876" s="16" t="s">
        <v>39</v>
      </c>
      <c r="P876" s="16" t="s">
        <v>25</v>
      </c>
      <c r="Q876" s="16" t="s">
        <v>25</v>
      </c>
      <c r="R876" s="17">
        <v>0</v>
      </c>
      <c r="S876" s="18">
        <f>IF(J876&lt;25,1,1+(J876-25)/J876)</f>
        <v>1.7549019607843137</v>
      </c>
      <c r="T876" s="16">
        <v>1</v>
      </c>
      <c r="U876" s="16">
        <f>O876*S876*T876</f>
        <v>112.31372549019608</v>
      </c>
      <c r="V876" s="16"/>
      <c r="W876" s="16"/>
      <c r="X876" s="18"/>
      <c r="Y876" s="16"/>
      <c r="Z876" s="18">
        <f>U876+V876+W876+X876+Y876</f>
        <v>112.31372549019608</v>
      </c>
      <c r="AA876" s="3"/>
    </row>
    <row r="877" spans="1:27" s="33" customFormat="1" outlineLevel="2">
      <c r="A877" s="16" t="s">
        <v>42</v>
      </c>
      <c r="B877" s="16" t="s">
        <v>419</v>
      </c>
      <c r="C877" s="16" t="s">
        <v>420</v>
      </c>
      <c r="D877" s="16" t="s">
        <v>2132</v>
      </c>
      <c r="E877" s="16" t="s">
        <v>1667</v>
      </c>
      <c r="F877" s="16" t="s">
        <v>33</v>
      </c>
      <c r="G877" s="16" t="s">
        <v>444</v>
      </c>
      <c r="H877" s="16" t="s">
        <v>445</v>
      </c>
      <c r="I877" s="16" t="s">
        <v>19</v>
      </c>
      <c r="J877" s="16">
        <v>122</v>
      </c>
      <c r="K877" s="16" t="s">
        <v>1058</v>
      </c>
      <c r="L877" s="16" t="s">
        <v>1059</v>
      </c>
      <c r="M877" s="16" t="s">
        <v>1056</v>
      </c>
      <c r="N877" s="16" t="s">
        <v>1057</v>
      </c>
      <c r="O877" s="16">
        <v>64</v>
      </c>
      <c r="P877" s="16"/>
      <c r="Q877" s="16"/>
      <c r="R877" s="17"/>
      <c r="S877" s="18">
        <f>IF(J877&lt;25,1,1+(J877-25)/J877)</f>
        <v>1.7950819672131146</v>
      </c>
      <c r="T877" s="16"/>
      <c r="U877" s="16">
        <f>O877*S877</f>
        <v>114.88524590163934</v>
      </c>
      <c r="V877" s="16"/>
      <c r="W877" s="16"/>
      <c r="X877" s="18"/>
      <c r="Y877" s="16"/>
      <c r="Z877" s="18">
        <f>U877+V877+W877+X877+Y877</f>
        <v>114.88524590163934</v>
      </c>
    </row>
    <row r="878" spans="1:27" s="33" customFormat="1" outlineLevel="2">
      <c r="A878" s="16" t="s">
        <v>30</v>
      </c>
      <c r="B878" s="16" t="s">
        <v>470</v>
      </c>
      <c r="C878" s="16" t="s">
        <v>471</v>
      </c>
      <c r="D878" s="16" t="s">
        <v>1666</v>
      </c>
      <c r="E878" s="16" t="s">
        <v>1648</v>
      </c>
      <c r="F878" s="16" t="s">
        <v>45</v>
      </c>
      <c r="G878" s="16" t="s">
        <v>444</v>
      </c>
      <c r="H878" s="16" t="s">
        <v>445</v>
      </c>
      <c r="I878" s="16" t="s">
        <v>19</v>
      </c>
      <c r="J878" s="16">
        <v>17</v>
      </c>
      <c r="K878" s="16" t="s">
        <v>187</v>
      </c>
      <c r="L878" s="16" t="s">
        <v>473</v>
      </c>
      <c r="M878" s="16" t="s">
        <v>474</v>
      </c>
      <c r="N878" s="16" t="s">
        <v>61</v>
      </c>
      <c r="O878" s="16" t="s">
        <v>56</v>
      </c>
      <c r="P878" s="16" t="s">
        <v>25</v>
      </c>
      <c r="Q878" s="16" t="s">
        <v>56</v>
      </c>
      <c r="R878" s="17">
        <v>16</v>
      </c>
      <c r="S878" s="18">
        <f>IF(J878&lt;25,1,1+(J878-25)/J878)</f>
        <v>1</v>
      </c>
      <c r="T878" s="16">
        <v>1</v>
      </c>
      <c r="U878" s="16">
        <f>O878*S878*T878</f>
        <v>16</v>
      </c>
      <c r="V878" s="16"/>
      <c r="W878" s="16"/>
      <c r="X878" s="18">
        <f>R878*S878</f>
        <v>16</v>
      </c>
      <c r="Y878" s="16"/>
      <c r="Z878" s="18">
        <f>U878+V878+W878+X878+Y878</f>
        <v>32</v>
      </c>
      <c r="AA878" s="3"/>
    </row>
    <row r="879" spans="1:27" s="33" customFormat="1" outlineLevel="2">
      <c r="A879" s="16" t="s">
        <v>42</v>
      </c>
      <c r="B879" s="16" t="s">
        <v>1060</v>
      </c>
      <c r="C879" s="16" t="s">
        <v>471</v>
      </c>
      <c r="D879" s="16" t="s">
        <v>1666</v>
      </c>
      <c r="E879" s="16" t="s">
        <v>1667</v>
      </c>
      <c r="F879" s="16" t="s">
        <v>45</v>
      </c>
      <c r="G879" s="16" t="s">
        <v>444</v>
      </c>
      <c r="H879" s="16" t="s">
        <v>445</v>
      </c>
      <c r="I879" s="16" t="s">
        <v>19</v>
      </c>
      <c r="J879" s="16">
        <v>120</v>
      </c>
      <c r="K879" s="16" t="s">
        <v>1061</v>
      </c>
      <c r="L879" s="16" t="s">
        <v>823</v>
      </c>
      <c r="M879" s="16" t="s">
        <v>912</v>
      </c>
      <c r="N879" s="16" t="s">
        <v>61</v>
      </c>
      <c r="O879" s="16" t="s">
        <v>56</v>
      </c>
      <c r="P879" s="16" t="s">
        <v>25</v>
      </c>
      <c r="Q879" s="16" t="s">
        <v>56</v>
      </c>
      <c r="R879" s="17">
        <v>16</v>
      </c>
      <c r="S879" s="18">
        <f>IF(J879&lt;25,1,1+(J879-25)/J879)</f>
        <v>1.7916666666666665</v>
      </c>
      <c r="T879" s="16">
        <v>1</v>
      </c>
      <c r="U879" s="16">
        <f>O879*S879*T879</f>
        <v>28.666666666666664</v>
      </c>
      <c r="V879" s="16"/>
      <c r="W879" s="16"/>
      <c r="X879" s="18">
        <f>R879*S879</f>
        <v>28.666666666666664</v>
      </c>
      <c r="Y879" s="16"/>
      <c r="Z879" s="18">
        <f>U879+V879+W879+X879+Y879</f>
        <v>57.333333333333329</v>
      </c>
      <c r="AA879" s="3"/>
    </row>
    <row r="880" spans="1:27" s="33" customFormat="1" outlineLevel="2">
      <c r="A880" s="16" t="s">
        <v>13</v>
      </c>
      <c r="B880" s="16" t="s">
        <v>470</v>
      </c>
      <c r="C880" s="16" t="s">
        <v>471</v>
      </c>
      <c r="D880" s="16" t="s">
        <v>1666</v>
      </c>
      <c r="E880" s="16" t="s">
        <v>1648</v>
      </c>
      <c r="F880" s="16" t="s">
        <v>45</v>
      </c>
      <c r="G880" s="16" t="s">
        <v>444</v>
      </c>
      <c r="H880" s="16" t="s">
        <v>445</v>
      </c>
      <c r="I880" s="16" t="s">
        <v>19</v>
      </c>
      <c r="J880" s="16">
        <v>126</v>
      </c>
      <c r="K880" s="16" t="s">
        <v>66</v>
      </c>
      <c r="L880" s="16" t="s">
        <v>472</v>
      </c>
      <c r="M880" s="16" t="s">
        <v>80</v>
      </c>
      <c r="N880" s="16" t="s">
        <v>61</v>
      </c>
      <c r="O880" s="16" t="s">
        <v>56</v>
      </c>
      <c r="P880" s="16" t="s">
        <v>25</v>
      </c>
      <c r="Q880" s="16" t="s">
        <v>56</v>
      </c>
      <c r="R880" s="17">
        <v>16</v>
      </c>
      <c r="S880" s="18">
        <f>IF(J880&lt;25,1,1+(J880-25)/J880)</f>
        <v>1.8015873015873016</v>
      </c>
      <c r="T880" s="16">
        <v>1</v>
      </c>
      <c r="U880" s="16">
        <f>O880*S880*T880</f>
        <v>28.825396825396826</v>
      </c>
      <c r="V880" s="16"/>
      <c r="W880" s="16"/>
      <c r="X880" s="18">
        <f>R880*S880</f>
        <v>28.825396825396826</v>
      </c>
      <c r="Y880" s="16"/>
      <c r="Z880" s="18">
        <f>U880+V880+W880+X880+Y880</f>
        <v>57.650793650793652</v>
      </c>
      <c r="AA880" s="3"/>
    </row>
    <row r="881" spans="1:27" s="33" customFormat="1" outlineLevel="2">
      <c r="A881" s="16" t="s">
        <v>30</v>
      </c>
      <c r="B881" s="16" t="s">
        <v>475</v>
      </c>
      <c r="C881" s="16" t="s">
        <v>476</v>
      </c>
      <c r="D881" s="16" t="s">
        <v>1666</v>
      </c>
      <c r="E881" s="16" t="s">
        <v>1648</v>
      </c>
      <c r="F881" s="16" t="s">
        <v>16</v>
      </c>
      <c r="G881" s="16" t="s">
        <v>444</v>
      </c>
      <c r="H881" s="16" t="s">
        <v>445</v>
      </c>
      <c r="I881" s="16" t="s">
        <v>19</v>
      </c>
      <c r="J881" s="16">
        <v>74</v>
      </c>
      <c r="K881" s="16" t="s">
        <v>231</v>
      </c>
      <c r="L881" s="16" t="s">
        <v>60</v>
      </c>
      <c r="M881" s="16" t="s">
        <v>78</v>
      </c>
      <c r="N881" s="16" t="s">
        <v>22</v>
      </c>
      <c r="O881" s="16" t="s">
        <v>22</v>
      </c>
      <c r="P881" s="16" t="s">
        <v>25</v>
      </c>
      <c r="Q881" s="16" t="s">
        <v>25</v>
      </c>
      <c r="R881" s="17">
        <v>0</v>
      </c>
      <c r="S881" s="18">
        <f>IF(J881&lt;25,1,1+(J881-25)/J881)</f>
        <v>1.6621621621621623</v>
      </c>
      <c r="T881" s="16">
        <v>1</v>
      </c>
      <c r="U881" s="16">
        <f>O881*S881*T881</f>
        <v>79.78378378378379</v>
      </c>
      <c r="V881" s="16"/>
      <c r="W881" s="16"/>
      <c r="X881" s="18"/>
      <c r="Y881" s="16"/>
      <c r="Z881" s="18">
        <f>U881+V881+W881+X881+Y881</f>
        <v>79.78378378378379</v>
      </c>
      <c r="AA881" s="3"/>
    </row>
    <row r="882" spans="1:27" s="33" customFormat="1" outlineLevel="2">
      <c r="A882" s="16" t="s">
        <v>521</v>
      </c>
      <c r="B882" s="16" t="s">
        <v>1062</v>
      </c>
      <c r="C882" s="16" t="s">
        <v>1063</v>
      </c>
      <c r="D882" s="16" t="s">
        <v>1666</v>
      </c>
      <c r="E882" s="16" t="s">
        <v>1667</v>
      </c>
      <c r="F882" s="16" t="s">
        <v>16</v>
      </c>
      <c r="G882" s="16" t="s">
        <v>444</v>
      </c>
      <c r="H882" s="16" t="s">
        <v>445</v>
      </c>
      <c r="I882" s="16" t="s">
        <v>19</v>
      </c>
      <c r="J882" s="16">
        <v>71</v>
      </c>
      <c r="K882" s="16" t="s">
        <v>1064</v>
      </c>
      <c r="L882" s="16" t="s">
        <v>1040</v>
      </c>
      <c r="M882" s="16" t="s">
        <v>908</v>
      </c>
      <c r="N882" s="16" t="s">
        <v>22</v>
      </c>
      <c r="O882" s="16" t="s">
        <v>22</v>
      </c>
      <c r="P882" s="16" t="s">
        <v>25</v>
      </c>
      <c r="Q882" s="16" t="s">
        <v>25</v>
      </c>
      <c r="R882" s="17">
        <v>0</v>
      </c>
      <c r="S882" s="18">
        <f>IF(J882&lt;25,1,1+(J882-25)/J882)</f>
        <v>1.647887323943662</v>
      </c>
      <c r="T882" s="16">
        <v>1</v>
      </c>
      <c r="U882" s="16">
        <f>O882*S882*T882</f>
        <v>79.098591549295776</v>
      </c>
      <c r="V882" s="16"/>
      <c r="W882" s="16"/>
      <c r="X882" s="18"/>
      <c r="Y882" s="16"/>
      <c r="Z882" s="18">
        <f>U882+V882+W882+X882+Y882</f>
        <v>79.098591549295776</v>
      </c>
      <c r="AA882" s="3"/>
    </row>
    <row r="883" spans="1:27" s="33" customFormat="1" outlineLevel="2">
      <c r="A883" s="16" t="s">
        <v>42</v>
      </c>
      <c r="B883" s="16" t="s">
        <v>1065</v>
      </c>
      <c r="C883" s="16" t="s">
        <v>484</v>
      </c>
      <c r="D883" s="16" t="s">
        <v>1684</v>
      </c>
      <c r="E883" s="16" t="s">
        <v>1667</v>
      </c>
      <c r="F883" s="16" t="s">
        <v>51</v>
      </c>
      <c r="G883" s="16" t="s">
        <v>444</v>
      </c>
      <c r="H883" s="16" t="s">
        <v>445</v>
      </c>
      <c r="I883" s="16" t="s">
        <v>19</v>
      </c>
      <c r="J883" s="16">
        <v>71</v>
      </c>
      <c r="K883" s="16"/>
      <c r="L883" s="16"/>
      <c r="M883" s="16" t="s">
        <v>948</v>
      </c>
      <c r="N883" s="16" t="s">
        <v>56</v>
      </c>
      <c r="O883" s="16" t="s">
        <v>25</v>
      </c>
      <c r="P883" s="16" t="s">
        <v>56</v>
      </c>
      <c r="Q883" s="16" t="s">
        <v>25</v>
      </c>
      <c r="R883" s="17">
        <f>P883+Q883</f>
        <v>16</v>
      </c>
      <c r="S883" s="18">
        <f>IF(J883/3&lt;25,1,1+(J883/3-25)/J883/3)</f>
        <v>1</v>
      </c>
      <c r="T883" s="16"/>
      <c r="U883" s="16"/>
      <c r="V883" s="16"/>
      <c r="W883" s="16"/>
      <c r="X883" s="18">
        <v>48</v>
      </c>
      <c r="Y883" s="16"/>
      <c r="Z883" s="18">
        <f>U883+V883+W883+X883+Y883</f>
        <v>48</v>
      </c>
      <c r="AA883" s="2"/>
    </row>
    <row r="884" spans="1:27" s="33" customFormat="1" outlineLevel="2">
      <c r="A884" s="16" t="s">
        <v>42</v>
      </c>
      <c r="B884" s="16" t="s">
        <v>1078</v>
      </c>
      <c r="C884" s="16" t="s">
        <v>1079</v>
      </c>
      <c r="D884" s="16" t="s">
        <v>1751</v>
      </c>
      <c r="E884" s="16" t="s">
        <v>1929</v>
      </c>
      <c r="F884" s="16" t="s">
        <v>51</v>
      </c>
      <c r="G884" s="16" t="s">
        <v>444</v>
      </c>
      <c r="H884" s="16" t="s">
        <v>445</v>
      </c>
      <c r="I884" s="16" t="s">
        <v>19</v>
      </c>
      <c r="J884" s="16">
        <v>12</v>
      </c>
      <c r="K884" s="16"/>
      <c r="L884" s="16"/>
      <c r="M884" s="16" t="s">
        <v>912</v>
      </c>
      <c r="N884" s="16" t="s">
        <v>56</v>
      </c>
      <c r="O884" s="16" t="s">
        <v>25</v>
      </c>
      <c r="P884" s="16" t="s">
        <v>56</v>
      </c>
      <c r="Q884" s="16" t="s">
        <v>25</v>
      </c>
      <c r="R884" s="17">
        <f>P884+Q884</f>
        <v>16</v>
      </c>
      <c r="S884" s="18">
        <f>IF(J884&lt;25,1,1+(J884-25)/J884)</f>
        <v>1</v>
      </c>
      <c r="T884" s="16"/>
      <c r="U884" s="16"/>
      <c r="V884" s="16"/>
      <c r="W884" s="16"/>
      <c r="X884" s="18">
        <f>R884*S884</f>
        <v>16</v>
      </c>
      <c r="Y884" s="16"/>
      <c r="Z884" s="18">
        <f>U884+V884+W884+X884+Y884</f>
        <v>16</v>
      </c>
      <c r="AA884" s="2"/>
    </row>
    <row r="885" spans="1:27" s="33" customFormat="1" outlineLevel="2">
      <c r="A885" s="21"/>
      <c r="B885" s="21"/>
      <c r="C885" s="21"/>
      <c r="D885" s="16" t="s">
        <v>1685</v>
      </c>
      <c r="E885" s="21"/>
      <c r="F885" s="21"/>
      <c r="G885" s="16" t="s">
        <v>444</v>
      </c>
      <c r="H885" s="34" t="s">
        <v>1607</v>
      </c>
      <c r="I885" s="34"/>
      <c r="J885" s="34">
        <v>7</v>
      </c>
      <c r="K885" s="21"/>
      <c r="L885" s="21"/>
      <c r="M885" s="21"/>
      <c r="N885" s="21"/>
      <c r="O885" s="21"/>
      <c r="P885" s="21"/>
      <c r="Q885" s="21"/>
      <c r="R885" s="21"/>
      <c r="S885" s="35"/>
      <c r="T885" s="17"/>
      <c r="U885" s="16"/>
      <c r="V885" s="17">
        <f>J885*14</f>
        <v>98</v>
      </c>
      <c r="W885" s="17"/>
      <c r="X885" s="23"/>
      <c r="Y885" s="17"/>
      <c r="Z885" s="18">
        <f>U885+V885+W885+X885+Y885</f>
        <v>98</v>
      </c>
      <c r="AA885" s="3"/>
    </row>
    <row r="886" spans="1:27" s="33" customFormat="1" outlineLevel="2">
      <c r="A886" s="21"/>
      <c r="B886" s="21"/>
      <c r="C886" s="21"/>
      <c r="D886" s="16" t="s">
        <v>1650</v>
      </c>
      <c r="E886" s="21"/>
      <c r="F886" s="21"/>
      <c r="G886" s="16" t="s">
        <v>444</v>
      </c>
      <c r="H886" s="21" t="s">
        <v>1607</v>
      </c>
      <c r="I886" s="21"/>
      <c r="J886" s="21">
        <v>11</v>
      </c>
      <c r="K886" s="21"/>
      <c r="L886" s="21"/>
      <c r="M886" s="21"/>
      <c r="N886" s="21"/>
      <c r="O886" s="21"/>
      <c r="P886" s="21"/>
      <c r="Q886" s="21"/>
      <c r="R886" s="21"/>
      <c r="S886" s="35"/>
      <c r="T886" s="17"/>
      <c r="U886" s="17"/>
      <c r="V886" s="17"/>
      <c r="W886" s="17"/>
      <c r="X886" s="23"/>
      <c r="Y886" s="17">
        <f>2*J886</f>
        <v>22</v>
      </c>
      <c r="Z886" s="18">
        <f>U886+V886+W886+X886+Y886</f>
        <v>22</v>
      </c>
    </row>
    <row r="887" spans="1:27" s="33" customFormat="1" outlineLevel="1">
      <c r="A887" s="21"/>
      <c r="B887" s="21"/>
      <c r="C887" s="21"/>
      <c r="D887" s="16"/>
      <c r="E887" s="21"/>
      <c r="F887" s="21"/>
      <c r="G887" s="42" t="s">
        <v>2430</v>
      </c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35"/>
      <c r="T887" s="17"/>
      <c r="U887" s="17"/>
      <c r="V887" s="17"/>
      <c r="W887" s="17"/>
      <c r="X887" s="23"/>
      <c r="Y887" s="17"/>
      <c r="Z887" s="18">
        <f>SUBTOTAL(9,Z875:Z886)</f>
        <v>723.06547370904195</v>
      </c>
    </row>
    <row r="888" spans="1:27" s="33" customFormat="1" outlineLevel="2">
      <c r="A888" s="16" t="s">
        <v>13</v>
      </c>
      <c r="B888" s="16" t="s">
        <v>383</v>
      </c>
      <c r="C888" s="16" t="s">
        <v>384</v>
      </c>
      <c r="D888" s="16" t="s">
        <v>1765</v>
      </c>
      <c r="E888" s="16" t="s">
        <v>1686</v>
      </c>
      <c r="F888" s="16" t="s">
        <v>45</v>
      </c>
      <c r="G888" s="16" t="s">
        <v>387</v>
      </c>
      <c r="H888" s="16" t="s">
        <v>388</v>
      </c>
      <c r="I888" s="16" t="s">
        <v>19</v>
      </c>
      <c r="J888" s="16">
        <v>7</v>
      </c>
      <c r="K888" s="16" t="s">
        <v>107</v>
      </c>
      <c r="L888" s="16" t="s">
        <v>152</v>
      </c>
      <c r="M888" s="16" t="s">
        <v>389</v>
      </c>
      <c r="N888" s="16" t="s">
        <v>61</v>
      </c>
      <c r="O888" s="16" t="s">
        <v>61</v>
      </c>
      <c r="P888" s="16" t="s">
        <v>25</v>
      </c>
      <c r="Q888" s="16" t="s">
        <v>25</v>
      </c>
      <c r="R888" s="17">
        <v>0</v>
      </c>
      <c r="S888" s="18">
        <f>IF(J888&lt;25,1,1+(J888-25)/J888)</f>
        <v>1</v>
      </c>
      <c r="T888" s="16">
        <v>1.2</v>
      </c>
      <c r="U888" s="16">
        <f>O888*S888*T888</f>
        <v>38.4</v>
      </c>
      <c r="V888" s="16"/>
      <c r="W888" s="16"/>
      <c r="X888" s="18"/>
      <c r="Y888" s="16"/>
      <c r="Z888" s="18">
        <f>U888+V888+W888+X888+Y888</f>
        <v>38.4</v>
      </c>
    </row>
    <row r="889" spans="1:27" s="33" customFormat="1" outlineLevel="2">
      <c r="A889" s="16" t="s">
        <v>521</v>
      </c>
      <c r="B889" s="16" t="s">
        <v>1130</v>
      </c>
      <c r="C889" s="16" t="s">
        <v>1131</v>
      </c>
      <c r="D889" s="16" t="s">
        <v>1666</v>
      </c>
      <c r="E889" s="16" t="s">
        <v>1667</v>
      </c>
      <c r="F889" s="16" t="s">
        <v>45</v>
      </c>
      <c r="G889" s="16" t="s">
        <v>387</v>
      </c>
      <c r="H889" s="16" t="s">
        <v>388</v>
      </c>
      <c r="I889" s="16" t="s">
        <v>19</v>
      </c>
      <c r="J889" s="16">
        <v>18</v>
      </c>
      <c r="K889" s="16" t="s">
        <v>939</v>
      </c>
      <c r="L889" s="16" t="s">
        <v>831</v>
      </c>
      <c r="M889" s="16" t="s">
        <v>906</v>
      </c>
      <c r="N889" s="16" t="s">
        <v>61</v>
      </c>
      <c r="O889" s="16" t="s">
        <v>61</v>
      </c>
      <c r="P889" s="16" t="s">
        <v>25</v>
      </c>
      <c r="Q889" s="16" t="s">
        <v>25</v>
      </c>
      <c r="R889" s="17">
        <v>0</v>
      </c>
      <c r="S889" s="18">
        <f>IF(J889&lt;25,1,1+(J889-25)/J889)</f>
        <v>1</v>
      </c>
      <c r="T889" s="16">
        <v>1</v>
      </c>
      <c r="U889" s="16">
        <f>O889*S889*T889</f>
        <v>32</v>
      </c>
      <c r="V889" s="16"/>
      <c r="W889" s="16"/>
      <c r="X889" s="18"/>
      <c r="Y889" s="16"/>
      <c r="Z889" s="18">
        <f>U889+V889+W889+X889+Y889</f>
        <v>32</v>
      </c>
      <c r="AA889" s="3"/>
    </row>
    <row r="890" spans="1:27" s="33" customFormat="1" outlineLevel="2">
      <c r="A890" s="16" t="s">
        <v>521</v>
      </c>
      <c r="B890" s="16" t="s">
        <v>1139</v>
      </c>
      <c r="C890" s="16" t="s">
        <v>1140</v>
      </c>
      <c r="D890" s="16" t="s">
        <v>1684</v>
      </c>
      <c r="E890" s="16" t="s">
        <v>1667</v>
      </c>
      <c r="F890" s="16" t="s">
        <v>99</v>
      </c>
      <c r="G890" s="16" t="s">
        <v>387</v>
      </c>
      <c r="H890" s="16" t="s">
        <v>388</v>
      </c>
      <c r="I890" s="16" t="s">
        <v>19</v>
      </c>
      <c r="J890" s="16">
        <v>54</v>
      </c>
      <c r="K890" s="16"/>
      <c r="L890" s="16"/>
      <c r="M890" s="16" t="s">
        <v>896</v>
      </c>
      <c r="N890" s="16" t="s">
        <v>61</v>
      </c>
      <c r="O890" s="16" t="s">
        <v>25</v>
      </c>
      <c r="P890" s="16" t="s">
        <v>61</v>
      </c>
      <c r="Q890" s="16" t="s">
        <v>25</v>
      </c>
      <c r="R890" s="17">
        <f>P890+Q890</f>
        <v>32</v>
      </c>
      <c r="S890" s="18">
        <f>IF(J890/2&lt;25,1,1+(J890/2-25)/J890/2)</f>
        <v>1.0185185185185186</v>
      </c>
      <c r="T890" s="16"/>
      <c r="U890" s="16"/>
      <c r="V890" s="16"/>
      <c r="W890" s="16"/>
      <c r="X890" s="18">
        <f>R890*S890*2</f>
        <v>65.18518518518519</v>
      </c>
      <c r="Y890" s="16"/>
      <c r="Z890" s="18">
        <f>U890+V890+W890+X890+Y890</f>
        <v>65.18518518518519</v>
      </c>
    </row>
    <row r="891" spans="1:27" s="33" customFormat="1" outlineLevel="2">
      <c r="A891" s="16" t="s">
        <v>13</v>
      </c>
      <c r="B891" s="16" t="s">
        <v>728</v>
      </c>
      <c r="C891" s="16" t="s">
        <v>729</v>
      </c>
      <c r="D891" s="16" t="s">
        <v>1666</v>
      </c>
      <c r="E891" s="16" t="s">
        <v>1648</v>
      </c>
      <c r="F891" s="16" t="s">
        <v>45</v>
      </c>
      <c r="G891" s="16" t="s">
        <v>387</v>
      </c>
      <c r="H891" s="16" t="s">
        <v>388</v>
      </c>
      <c r="I891" s="16" t="s">
        <v>19</v>
      </c>
      <c r="J891" s="16">
        <v>59</v>
      </c>
      <c r="K891" s="16" t="s">
        <v>550</v>
      </c>
      <c r="L891" s="16" t="s">
        <v>219</v>
      </c>
      <c r="M891" s="16" t="s">
        <v>159</v>
      </c>
      <c r="N891" s="16" t="s">
        <v>61</v>
      </c>
      <c r="O891" s="16" t="s">
        <v>23</v>
      </c>
      <c r="P891" s="16" t="s">
        <v>21</v>
      </c>
      <c r="Q891" s="16" t="s">
        <v>25</v>
      </c>
      <c r="R891" s="17">
        <v>4</v>
      </c>
      <c r="S891" s="18">
        <f>IF(J891&lt;25,1,1+(J891-25)/J891)</f>
        <v>1.576271186440678</v>
      </c>
      <c r="T891" s="16">
        <v>1</v>
      </c>
      <c r="U891" s="16">
        <f>O891*S891*T891</f>
        <v>44.135593220338983</v>
      </c>
      <c r="V891" s="16"/>
      <c r="W891" s="16"/>
      <c r="X891" s="18">
        <f>R891*S891</f>
        <v>6.3050847457627119</v>
      </c>
      <c r="Y891" s="16"/>
      <c r="Z891" s="18">
        <f>U891+V891+W891+X891+Y891</f>
        <v>50.440677966101696</v>
      </c>
      <c r="AA891" s="3"/>
    </row>
    <row r="892" spans="1:27" s="33" customFormat="1" outlineLevel="2">
      <c r="A892" s="21"/>
      <c r="B892" s="21"/>
      <c r="C892" s="21"/>
      <c r="D892" s="16" t="s">
        <v>1649</v>
      </c>
      <c r="E892" s="21"/>
      <c r="F892" s="21"/>
      <c r="G892" s="16" t="s">
        <v>387</v>
      </c>
      <c r="H892" s="34" t="s">
        <v>1522</v>
      </c>
      <c r="I892" s="34"/>
      <c r="J892" s="34">
        <v>4</v>
      </c>
      <c r="K892" s="21"/>
      <c r="L892" s="21"/>
      <c r="M892" s="21"/>
      <c r="N892" s="21"/>
      <c r="O892" s="21"/>
      <c r="P892" s="21"/>
      <c r="Q892" s="21"/>
      <c r="R892" s="21"/>
      <c r="S892" s="35"/>
      <c r="T892" s="17"/>
      <c r="U892" s="16"/>
      <c r="V892" s="17">
        <f>J892*14</f>
        <v>56</v>
      </c>
      <c r="W892" s="17"/>
      <c r="X892" s="23"/>
      <c r="Y892" s="17"/>
      <c r="Z892" s="18">
        <f>U892+V892+W892+X892+Y892</f>
        <v>56</v>
      </c>
      <c r="AA892" s="3"/>
    </row>
    <row r="893" spans="1:27" s="33" customFormat="1" outlineLevel="2">
      <c r="A893" s="21"/>
      <c r="B893" s="21"/>
      <c r="C893" s="21"/>
      <c r="D893" s="16" t="s">
        <v>1650</v>
      </c>
      <c r="E893" s="21"/>
      <c r="F893" s="21"/>
      <c r="G893" s="16" t="s">
        <v>387</v>
      </c>
      <c r="H893" s="21" t="s">
        <v>1522</v>
      </c>
      <c r="I893" s="21"/>
      <c r="J893" s="21">
        <v>8</v>
      </c>
      <c r="K893" s="21"/>
      <c r="L893" s="21"/>
      <c r="M893" s="21"/>
      <c r="N893" s="21"/>
      <c r="O893" s="21"/>
      <c r="P893" s="21"/>
      <c r="Q893" s="21"/>
      <c r="R893" s="21"/>
      <c r="S893" s="35"/>
      <c r="T893" s="17"/>
      <c r="U893" s="17"/>
      <c r="V893" s="17"/>
      <c r="W893" s="17"/>
      <c r="X893" s="23"/>
      <c r="Y893" s="17">
        <f>2*J893</f>
        <v>16</v>
      </c>
      <c r="Z893" s="18">
        <f>U893+V893+W893+X893+Y893</f>
        <v>16</v>
      </c>
    </row>
    <row r="894" spans="1:27" s="33" customFormat="1" outlineLevel="1">
      <c r="A894" s="21"/>
      <c r="B894" s="21"/>
      <c r="C894" s="21"/>
      <c r="D894" s="16"/>
      <c r="E894" s="21"/>
      <c r="F894" s="21"/>
      <c r="G894" s="42" t="s">
        <v>2431</v>
      </c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35"/>
      <c r="T894" s="17"/>
      <c r="U894" s="17"/>
      <c r="V894" s="17"/>
      <c r="W894" s="17"/>
      <c r="X894" s="23"/>
      <c r="Y894" s="17"/>
      <c r="Z894" s="18">
        <f>SUBTOTAL(9,Z888:Z893)</f>
        <v>258.0258631512869</v>
      </c>
    </row>
    <row r="895" spans="1:27" s="33" customFormat="1" outlineLevel="2">
      <c r="A895" s="16" t="s">
        <v>521</v>
      </c>
      <c r="B895" s="16" t="s">
        <v>1160</v>
      </c>
      <c r="C895" s="16" t="s">
        <v>1161</v>
      </c>
      <c r="D895" s="16" t="s">
        <v>1651</v>
      </c>
      <c r="E895" s="16" t="s">
        <v>1652</v>
      </c>
      <c r="F895" s="16" t="s">
        <v>16</v>
      </c>
      <c r="G895" s="16" t="s">
        <v>1162</v>
      </c>
      <c r="H895" s="16" t="s">
        <v>1163</v>
      </c>
      <c r="I895" s="16" t="s">
        <v>102</v>
      </c>
      <c r="J895" s="16">
        <v>40</v>
      </c>
      <c r="K895" s="16" t="s">
        <v>958</v>
      </c>
      <c r="L895" s="16" t="s">
        <v>172</v>
      </c>
      <c r="M895" s="16" t="s">
        <v>905</v>
      </c>
      <c r="N895" s="16" t="s">
        <v>22</v>
      </c>
      <c r="O895" s="16" t="s">
        <v>22</v>
      </c>
      <c r="P895" s="16" t="s">
        <v>25</v>
      </c>
      <c r="Q895" s="16" t="s">
        <v>25</v>
      </c>
      <c r="R895" s="17">
        <v>0</v>
      </c>
      <c r="S895" s="18">
        <f>IF(J895&lt;25,1,1+(J895-25)/J895)</f>
        <v>1.375</v>
      </c>
      <c r="T895" s="16">
        <v>1</v>
      </c>
      <c r="U895" s="16">
        <f>O895*S895*T895</f>
        <v>66</v>
      </c>
      <c r="V895" s="16"/>
      <c r="W895" s="16"/>
      <c r="X895" s="18"/>
      <c r="Y895" s="16"/>
      <c r="Z895" s="18">
        <f>U895+V895+W895+X895+Y895</f>
        <v>66</v>
      </c>
      <c r="AA895" s="3"/>
    </row>
    <row r="896" spans="1:27" s="33" customFormat="1" outlineLevel="2">
      <c r="A896" s="16" t="s">
        <v>521</v>
      </c>
      <c r="B896" s="16" t="s">
        <v>1164</v>
      </c>
      <c r="C896" s="16" t="s">
        <v>1165</v>
      </c>
      <c r="D896" s="16" t="s">
        <v>2133</v>
      </c>
      <c r="E896" s="16" t="s">
        <v>2134</v>
      </c>
      <c r="F896" s="16" t="s">
        <v>51</v>
      </c>
      <c r="G896" s="16" t="s">
        <v>1162</v>
      </c>
      <c r="H896" s="16" t="s">
        <v>1163</v>
      </c>
      <c r="I896" s="16" t="s">
        <v>102</v>
      </c>
      <c r="J896" s="16">
        <v>39</v>
      </c>
      <c r="K896" s="16"/>
      <c r="L896" s="16"/>
      <c r="M896" s="16" t="s">
        <v>905</v>
      </c>
      <c r="N896" s="16" t="s">
        <v>56</v>
      </c>
      <c r="O896" s="16" t="s">
        <v>25</v>
      </c>
      <c r="P896" s="16" t="s">
        <v>56</v>
      </c>
      <c r="Q896" s="16" t="s">
        <v>25</v>
      </c>
      <c r="R896" s="17">
        <f>P896+Q896</f>
        <v>16</v>
      </c>
      <c r="S896" s="18">
        <v>1</v>
      </c>
      <c r="T896" s="16"/>
      <c r="U896" s="16"/>
      <c r="V896" s="16"/>
      <c r="W896" s="16"/>
      <c r="X896" s="18">
        <f>R896*S896*2</f>
        <v>32</v>
      </c>
      <c r="Y896" s="16"/>
      <c r="Z896" s="18">
        <f>U896+V896+W896+X896+Y896</f>
        <v>32</v>
      </c>
    </row>
    <row r="897" spans="1:27" s="33" customFormat="1" outlineLevel="2">
      <c r="A897" s="21"/>
      <c r="B897" s="21"/>
      <c r="C897" s="21"/>
      <c r="D897" s="16" t="s">
        <v>2135</v>
      </c>
      <c r="E897" s="21"/>
      <c r="F897" s="21"/>
      <c r="G897" s="16" t="s">
        <v>1162</v>
      </c>
      <c r="H897" s="34" t="s">
        <v>1623</v>
      </c>
      <c r="I897" s="34"/>
      <c r="J897" s="34">
        <v>5</v>
      </c>
      <c r="K897" s="21"/>
      <c r="L897" s="21"/>
      <c r="M897" s="21"/>
      <c r="N897" s="21"/>
      <c r="O897" s="21"/>
      <c r="P897" s="21"/>
      <c r="Q897" s="21"/>
      <c r="R897" s="21"/>
      <c r="S897" s="35"/>
      <c r="T897" s="17"/>
      <c r="U897" s="16"/>
      <c r="V897" s="17">
        <f>J897*14</f>
        <v>70</v>
      </c>
      <c r="W897" s="17"/>
      <c r="X897" s="23"/>
      <c r="Y897" s="17"/>
      <c r="Z897" s="18">
        <f>U897+V897+W897+X897+Y897</f>
        <v>70</v>
      </c>
      <c r="AA897" s="3"/>
    </row>
    <row r="898" spans="1:27" s="33" customFormat="1" outlineLevel="2">
      <c r="A898" s="21"/>
      <c r="B898" s="21"/>
      <c r="C898" s="21"/>
      <c r="D898" s="16" t="s">
        <v>2136</v>
      </c>
      <c r="E898" s="21"/>
      <c r="F898" s="21"/>
      <c r="G898" s="16" t="s">
        <v>1162</v>
      </c>
      <c r="H898" s="21" t="s">
        <v>1623</v>
      </c>
      <c r="I898" s="21"/>
      <c r="J898" s="21">
        <v>12</v>
      </c>
      <c r="K898" s="21"/>
      <c r="L898" s="21"/>
      <c r="M898" s="21"/>
      <c r="N898" s="21"/>
      <c r="O898" s="21"/>
      <c r="P898" s="21"/>
      <c r="Q898" s="21"/>
      <c r="R898" s="21"/>
      <c r="S898" s="35"/>
      <c r="T898" s="17"/>
      <c r="U898" s="17"/>
      <c r="V898" s="17"/>
      <c r="W898" s="17"/>
      <c r="X898" s="23"/>
      <c r="Y898" s="17">
        <f>2*J898</f>
        <v>24</v>
      </c>
      <c r="Z898" s="18">
        <f>U898+V898+W898+X898+Y898</f>
        <v>24</v>
      </c>
    </row>
    <row r="899" spans="1:27" s="33" customFormat="1" outlineLevel="1">
      <c r="A899" s="21"/>
      <c r="B899" s="21"/>
      <c r="C899" s="21"/>
      <c r="D899" s="16"/>
      <c r="E899" s="21"/>
      <c r="F899" s="21"/>
      <c r="G899" s="42" t="s">
        <v>2432</v>
      </c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35"/>
      <c r="T899" s="17"/>
      <c r="U899" s="17"/>
      <c r="V899" s="17"/>
      <c r="W899" s="17"/>
      <c r="X899" s="23"/>
      <c r="Y899" s="17"/>
      <c r="Z899" s="18">
        <f>SUBTOTAL(9,Z895:Z898)</f>
        <v>192</v>
      </c>
    </row>
    <row r="900" spans="1:27" s="33" customFormat="1" outlineLevel="2">
      <c r="A900" s="16" t="s">
        <v>521</v>
      </c>
      <c r="B900" s="16" t="s">
        <v>347</v>
      </c>
      <c r="C900" s="16" t="s">
        <v>348</v>
      </c>
      <c r="D900" s="16" t="s">
        <v>2137</v>
      </c>
      <c r="E900" s="16" t="s">
        <v>2134</v>
      </c>
      <c r="F900" s="16" t="s">
        <v>16</v>
      </c>
      <c r="G900" s="16" t="s">
        <v>485</v>
      </c>
      <c r="H900" s="16" t="s">
        <v>486</v>
      </c>
      <c r="I900" s="16" t="s">
        <v>54</v>
      </c>
      <c r="J900" s="16">
        <v>35</v>
      </c>
      <c r="K900" s="16" t="s">
        <v>1018</v>
      </c>
      <c r="L900" s="16" t="s">
        <v>1021</v>
      </c>
      <c r="M900" s="16" t="s">
        <v>905</v>
      </c>
      <c r="N900" s="16" t="s">
        <v>22</v>
      </c>
      <c r="O900" s="16" t="s">
        <v>22</v>
      </c>
      <c r="P900" s="16" t="s">
        <v>25</v>
      </c>
      <c r="Q900" s="16" t="s">
        <v>25</v>
      </c>
      <c r="R900" s="17">
        <v>0</v>
      </c>
      <c r="S900" s="18">
        <f>IF(J900&lt;25,1,1+(J900-25)/J900)</f>
        <v>1.2857142857142856</v>
      </c>
      <c r="T900" s="16">
        <v>1</v>
      </c>
      <c r="U900" s="16">
        <f>O900*S900*T900</f>
        <v>61.714285714285708</v>
      </c>
      <c r="V900" s="16"/>
      <c r="W900" s="16"/>
      <c r="X900" s="18"/>
      <c r="Y900" s="16"/>
      <c r="Z900" s="18">
        <f>U900+V900+W900+X900+Y900</f>
        <v>61.714285714285708</v>
      </c>
      <c r="AA900" s="3"/>
    </row>
    <row r="901" spans="1:27" s="33" customFormat="1" outlineLevel="2">
      <c r="A901" s="16" t="s">
        <v>13</v>
      </c>
      <c r="B901" s="16" t="s">
        <v>483</v>
      </c>
      <c r="C901" s="16" t="s">
        <v>484</v>
      </c>
      <c r="D901" s="16" t="s">
        <v>1717</v>
      </c>
      <c r="E901" s="16" t="s">
        <v>1661</v>
      </c>
      <c r="F901" s="16" t="s">
        <v>51</v>
      </c>
      <c r="G901" s="16" t="s">
        <v>485</v>
      </c>
      <c r="H901" s="16" t="s">
        <v>486</v>
      </c>
      <c r="I901" s="16" t="s">
        <v>54</v>
      </c>
      <c r="J901" s="16">
        <v>11</v>
      </c>
      <c r="K901" s="16"/>
      <c r="L901" s="16"/>
      <c r="M901" s="16" t="s">
        <v>173</v>
      </c>
      <c r="N901" s="16" t="s">
        <v>56</v>
      </c>
      <c r="O901" s="16" t="s">
        <v>25</v>
      </c>
      <c r="P901" s="16" t="s">
        <v>56</v>
      </c>
      <c r="Q901" s="16" t="s">
        <v>25</v>
      </c>
      <c r="R901" s="17">
        <f>P901+Q901</f>
        <v>16</v>
      </c>
      <c r="S901" s="18">
        <f>IF(J901&lt;25,1,1+(J901-25)/J901)</f>
        <v>1</v>
      </c>
      <c r="T901" s="16"/>
      <c r="U901" s="16"/>
      <c r="V901" s="16"/>
      <c r="W901" s="16"/>
      <c r="X901" s="18">
        <f>R901*S901</f>
        <v>16</v>
      </c>
      <c r="Y901" s="16"/>
      <c r="Z901" s="18">
        <f>U901+V901+W901+X901+Y901</f>
        <v>16</v>
      </c>
    </row>
    <row r="902" spans="1:27" s="33" customFormat="1" ht="27" outlineLevel="2">
      <c r="A902" s="11"/>
      <c r="B902" s="11"/>
      <c r="C902" s="11" t="s">
        <v>2138</v>
      </c>
      <c r="D902" s="11" t="s">
        <v>1696</v>
      </c>
      <c r="E902" s="11"/>
      <c r="F902" s="11"/>
      <c r="G902" s="16" t="s">
        <v>485</v>
      </c>
      <c r="H902" s="11" t="s">
        <v>2139</v>
      </c>
      <c r="I902" s="11"/>
      <c r="J902" s="11"/>
      <c r="K902" s="11"/>
      <c r="L902" s="11"/>
      <c r="M902" s="11"/>
      <c r="N902" s="11"/>
      <c r="O902" s="11"/>
      <c r="P902" s="11"/>
      <c r="Q902" s="11"/>
      <c r="R902" s="10"/>
      <c r="S902" s="11"/>
      <c r="T902" s="11"/>
      <c r="U902" s="11"/>
      <c r="V902" s="11"/>
      <c r="W902" s="11">
        <v>15</v>
      </c>
      <c r="X902" s="11"/>
      <c r="Y902" s="11"/>
      <c r="Z902" s="18">
        <f>U902+V902+W902+X902+Y902</f>
        <v>15</v>
      </c>
    </row>
    <row r="903" spans="1:27" s="33" customFormat="1" outlineLevel="2">
      <c r="A903" s="16" t="s">
        <v>521</v>
      </c>
      <c r="B903" s="16" t="s">
        <v>1223</v>
      </c>
      <c r="C903" s="16" t="s">
        <v>1224</v>
      </c>
      <c r="D903" s="16" t="s">
        <v>1659</v>
      </c>
      <c r="E903" s="16" t="s">
        <v>1658</v>
      </c>
      <c r="F903" s="16" t="s">
        <v>45</v>
      </c>
      <c r="G903" s="16" t="s">
        <v>485</v>
      </c>
      <c r="H903" s="16" t="s">
        <v>2140</v>
      </c>
      <c r="I903" s="16" t="s">
        <v>1225</v>
      </c>
      <c r="J903" s="16">
        <v>39</v>
      </c>
      <c r="K903" s="16" t="s">
        <v>1184</v>
      </c>
      <c r="L903" s="16" t="s">
        <v>158</v>
      </c>
      <c r="M903" s="16" t="s">
        <v>905</v>
      </c>
      <c r="N903" s="16" t="s">
        <v>61</v>
      </c>
      <c r="O903" s="16" t="s">
        <v>61</v>
      </c>
      <c r="P903" s="16" t="s">
        <v>25</v>
      </c>
      <c r="Q903" s="16" t="s">
        <v>25</v>
      </c>
      <c r="R903" s="17">
        <v>0</v>
      </c>
      <c r="S903" s="18">
        <f>IF(J903&lt;25,1,1+(J903-25)/J903)</f>
        <v>1.358974358974359</v>
      </c>
      <c r="T903" s="16">
        <v>1</v>
      </c>
      <c r="U903" s="16">
        <f>O903*S903*T903*1/5</f>
        <v>8.6974358974358985</v>
      </c>
      <c r="V903" s="16"/>
      <c r="W903" s="16"/>
      <c r="X903" s="18"/>
      <c r="Y903" s="16"/>
      <c r="Z903" s="18">
        <f>U903+V903+W903+X903+Y903</f>
        <v>8.6974358974358985</v>
      </c>
      <c r="AA903" s="3"/>
    </row>
    <row r="904" spans="1:27" s="33" customFormat="1" outlineLevel="2">
      <c r="A904" s="16" t="s">
        <v>13</v>
      </c>
      <c r="B904" s="16" t="s">
        <v>916</v>
      </c>
      <c r="C904" s="16" t="s">
        <v>917</v>
      </c>
      <c r="D904" s="16" t="s">
        <v>1666</v>
      </c>
      <c r="E904" s="16" t="s">
        <v>1667</v>
      </c>
      <c r="F904" s="16" t="s">
        <v>16</v>
      </c>
      <c r="G904" s="16" t="s">
        <v>485</v>
      </c>
      <c r="H904" s="16" t="s">
        <v>2140</v>
      </c>
      <c r="I904" s="16" t="s">
        <v>990</v>
      </c>
      <c r="J904" s="16">
        <v>30</v>
      </c>
      <c r="K904" s="16" t="s">
        <v>991</v>
      </c>
      <c r="L904" s="16" t="s">
        <v>1400</v>
      </c>
      <c r="M904" s="16" t="s">
        <v>1034</v>
      </c>
      <c r="N904" s="16" t="s">
        <v>22</v>
      </c>
      <c r="O904" s="16" t="s">
        <v>22</v>
      </c>
      <c r="P904" s="16" t="s">
        <v>25</v>
      </c>
      <c r="Q904" s="16" t="s">
        <v>25</v>
      </c>
      <c r="R904" s="17">
        <v>0</v>
      </c>
      <c r="S904" s="18">
        <f>IF(J904&lt;25,1,1+(J904-25)/J904)</f>
        <v>1.1666666666666667</v>
      </c>
      <c r="T904" s="16">
        <v>1</v>
      </c>
      <c r="U904" s="16">
        <f>O904*S904*T904</f>
        <v>56</v>
      </c>
      <c r="V904" s="16"/>
      <c r="W904" s="16"/>
      <c r="X904" s="18"/>
      <c r="Y904" s="16"/>
      <c r="Z904" s="18">
        <f>U904+V904+W904+X904+Y904</f>
        <v>56</v>
      </c>
      <c r="AA904" s="3"/>
    </row>
    <row r="905" spans="1:27" s="33" customFormat="1" outlineLevel="2">
      <c r="A905" s="21"/>
      <c r="B905" s="21"/>
      <c r="C905" s="21"/>
      <c r="D905" s="16" t="s">
        <v>1649</v>
      </c>
      <c r="E905" s="21"/>
      <c r="F905" s="21"/>
      <c r="G905" s="16" t="s">
        <v>485</v>
      </c>
      <c r="H905" s="34" t="s">
        <v>1586</v>
      </c>
      <c r="I905" s="34"/>
      <c r="J905" s="34">
        <v>5</v>
      </c>
      <c r="K905" s="21"/>
      <c r="L905" s="21"/>
      <c r="M905" s="21"/>
      <c r="N905" s="21"/>
      <c r="O905" s="21"/>
      <c r="P905" s="21"/>
      <c r="Q905" s="21"/>
      <c r="R905" s="21"/>
      <c r="S905" s="35"/>
      <c r="T905" s="17"/>
      <c r="U905" s="16"/>
      <c r="V905" s="17">
        <f>J905*14</f>
        <v>70</v>
      </c>
      <c r="W905" s="17"/>
      <c r="X905" s="23"/>
      <c r="Y905" s="17"/>
      <c r="Z905" s="18">
        <f>U905+V905+W905+X905+Y905</f>
        <v>70</v>
      </c>
      <c r="AA905" s="3"/>
    </row>
    <row r="906" spans="1:27" s="33" customFormat="1" outlineLevel="2">
      <c r="A906" s="21"/>
      <c r="B906" s="21"/>
      <c r="C906" s="21"/>
      <c r="D906" s="16" t="s">
        <v>1877</v>
      </c>
      <c r="E906" s="21"/>
      <c r="F906" s="21"/>
      <c r="G906" s="16" t="s">
        <v>485</v>
      </c>
      <c r="H906" s="21" t="s">
        <v>1586</v>
      </c>
      <c r="I906" s="21"/>
      <c r="J906" s="21">
        <v>10</v>
      </c>
      <c r="K906" s="21"/>
      <c r="L906" s="21"/>
      <c r="M906" s="21"/>
      <c r="N906" s="21"/>
      <c r="O906" s="21"/>
      <c r="P906" s="21"/>
      <c r="Q906" s="21"/>
      <c r="R906" s="21"/>
      <c r="S906" s="35"/>
      <c r="T906" s="17"/>
      <c r="U906" s="17"/>
      <c r="V906" s="17"/>
      <c r="W906" s="17"/>
      <c r="X906" s="23"/>
      <c r="Y906" s="17">
        <f>2*J906</f>
        <v>20</v>
      </c>
      <c r="Z906" s="18">
        <f>U906+V906+W906+X906+Y906</f>
        <v>20</v>
      </c>
    </row>
    <row r="907" spans="1:27" s="33" customFormat="1" outlineLevel="1">
      <c r="A907" s="21"/>
      <c r="B907" s="21"/>
      <c r="C907" s="21"/>
      <c r="D907" s="16"/>
      <c r="E907" s="21"/>
      <c r="F907" s="21"/>
      <c r="G907" s="42" t="s">
        <v>2433</v>
      </c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35"/>
      <c r="T907" s="17"/>
      <c r="U907" s="17"/>
      <c r="V907" s="17"/>
      <c r="W907" s="17"/>
      <c r="X907" s="23"/>
      <c r="Y907" s="17"/>
      <c r="Z907" s="18">
        <f>SUBTOTAL(9,Z900:Z906)</f>
        <v>247.41172161172159</v>
      </c>
    </row>
    <row r="908" spans="1:27" s="33" customFormat="1" outlineLevel="2">
      <c r="A908" s="16" t="s">
        <v>13</v>
      </c>
      <c r="B908" s="16" t="s">
        <v>167</v>
      </c>
      <c r="C908" s="16" t="s">
        <v>168</v>
      </c>
      <c r="D908" s="16" t="s">
        <v>1666</v>
      </c>
      <c r="E908" s="16" t="s">
        <v>1648</v>
      </c>
      <c r="F908" s="16" t="s">
        <v>16</v>
      </c>
      <c r="G908" s="16" t="s">
        <v>174</v>
      </c>
      <c r="H908" s="16" t="s">
        <v>175</v>
      </c>
      <c r="I908" s="16" t="s">
        <v>102</v>
      </c>
      <c r="J908" s="16">
        <v>30</v>
      </c>
      <c r="K908" s="16" t="s">
        <v>171</v>
      </c>
      <c r="L908" s="16" t="s">
        <v>143</v>
      </c>
      <c r="M908" s="16" t="s">
        <v>173</v>
      </c>
      <c r="N908" s="16" t="s">
        <v>22</v>
      </c>
      <c r="O908" s="16" t="s">
        <v>41</v>
      </c>
      <c r="P908" s="16" t="s">
        <v>25</v>
      </c>
      <c r="Q908" s="16" t="s">
        <v>41</v>
      </c>
      <c r="R908" s="17">
        <v>24</v>
      </c>
      <c r="S908" s="18">
        <f>IF(J908&lt;25,1,1+(J908-25)/J908)</f>
        <v>1.1666666666666667</v>
      </c>
      <c r="T908" s="16">
        <v>1</v>
      </c>
      <c r="U908" s="16">
        <f>O908*S908*T908</f>
        <v>28</v>
      </c>
      <c r="V908" s="16"/>
      <c r="W908" s="16"/>
      <c r="X908" s="18">
        <f>R908*S908</f>
        <v>28</v>
      </c>
      <c r="Y908" s="16"/>
      <c r="Z908" s="18">
        <f>U908+V908+W908+X908+Y908</f>
        <v>56</v>
      </c>
      <c r="AA908" s="3"/>
    </row>
    <row r="909" spans="1:27" s="33" customFormat="1" outlineLevel="2">
      <c r="A909" s="11"/>
      <c r="B909" s="11"/>
      <c r="C909" s="11" t="s">
        <v>2141</v>
      </c>
      <c r="D909" s="11" t="s">
        <v>2142</v>
      </c>
      <c r="E909" s="11"/>
      <c r="F909" s="11"/>
      <c r="G909" s="16" t="s">
        <v>174</v>
      </c>
      <c r="H909" s="11" t="s">
        <v>2143</v>
      </c>
      <c r="I909" s="11"/>
      <c r="J909" s="11"/>
      <c r="K909" s="11"/>
      <c r="L909" s="11"/>
      <c r="M909" s="11"/>
      <c r="N909" s="11"/>
      <c r="O909" s="11"/>
      <c r="P909" s="11"/>
      <c r="Q909" s="11"/>
      <c r="R909" s="10"/>
      <c r="S909" s="11"/>
      <c r="T909" s="11"/>
      <c r="U909" s="11"/>
      <c r="V909" s="11"/>
      <c r="W909" s="11">
        <v>15</v>
      </c>
      <c r="X909" s="11"/>
      <c r="Y909" s="11"/>
      <c r="Z909" s="18">
        <f>U909+V909+W909+X909+Y909</f>
        <v>15</v>
      </c>
    </row>
    <row r="910" spans="1:27" s="33" customFormat="1" outlineLevel="2">
      <c r="A910" s="16" t="s">
        <v>521</v>
      </c>
      <c r="B910" s="16" t="s">
        <v>1223</v>
      </c>
      <c r="C910" s="16" t="s">
        <v>1224</v>
      </c>
      <c r="D910" s="16" t="s">
        <v>1655</v>
      </c>
      <c r="E910" s="16" t="s">
        <v>1656</v>
      </c>
      <c r="F910" s="16" t="s">
        <v>45</v>
      </c>
      <c r="G910" s="16" t="s">
        <v>174</v>
      </c>
      <c r="H910" s="16" t="s">
        <v>2144</v>
      </c>
      <c r="I910" s="16" t="s">
        <v>1225</v>
      </c>
      <c r="J910" s="16">
        <v>39</v>
      </c>
      <c r="K910" s="16" t="s">
        <v>1184</v>
      </c>
      <c r="L910" s="16" t="s">
        <v>158</v>
      </c>
      <c r="M910" s="16" t="s">
        <v>905</v>
      </c>
      <c r="N910" s="16" t="s">
        <v>61</v>
      </c>
      <c r="O910" s="16" t="s">
        <v>61</v>
      </c>
      <c r="P910" s="16" t="s">
        <v>25</v>
      </c>
      <c r="Q910" s="16" t="s">
        <v>25</v>
      </c>
      <c r="R910" s="17">
        <v>0</v>
      </c>
      <c r="S910" s="18">
        <f>IF(J910&lt;25,1,1+(J910-25)/J910)</f>
        <v>1.358974358974359</v>
      </c>
      <c r="T910" s="16">
        <v>1</v>
      </c>
      <c r="U910" s="16">
        <f>O910*S910*T910*1/5</f>
        <v>8.6974358974358985</v>
      </c>
      <c r="V910" s="16"/>
      <c r="W910" s="16"/>
      <c r="X910" s="18"/>
      <c r="Y910" s="16"/>
      <c r="Z910" s="18">
        <f>U910+V910+W910+X910+Y910</f>
        <v>8.6974358974358985</v>
      </c>
      <c r="AA910" s="3"/>
    </row>
    <row r="911" spans="1:27" s="33" customFormat="1" outlineLevel="2">
      <c r="A911" s="21"/>
      <c r="B911" s="21"/>
      <c r="C911" s="21"/>
      <c r="D911" s="16" t="s">
        <v>1649</v>
      </c>
      <c r="E911" s="21"/>
      <c r="F911" s="21"/>
      <c r="G911" s="16" t="s">
        <v>174</v>
      </c>
      <c r="H911" s="34" t="s">
        <v>1587</v>
      </c>
      <c r="I911" s="34"/>
      <c r="J911" s="34">
        <v>2</v>
      </c>
      <c r="K911" s="21"/>
      <c r="L911" s="21"/>
      <c r="M911" s="21"/>
      <c r="N911" s="21"/>
      <c r="O911" s="21"/>
      <c r="P911" s="21"/>
      <c r="Q911" s="21"/>
      <c r="R911" s="21"/>
      <c r="S911" s="35"/>
      <c r="T911" s="17"/>
      <c r="U911" s="16"/>
      <c r="V911" s="17">
        <f>J911*14</f>
        <v>28</v>
      </c>
      <c r="W911" s="17"/>
      <c r="X911" s="23"/>
      <c r="Y911" s="17"/>
      <c r="Z911" s="18">
        <f>U911+V911+W911+X911+Y911</f>
        <v>28</v>
      </c>
      <c r="AA911" s="3"/>
    </row>
    <row r="912" spans="1:27" s="33" customFormat="1" outlineLevel="2">
      <c r="A912" s="21"/>
      <c r="B912" s="21"/>
      <c r="C912" s="21"/>
      <c r="D912" s="16" t="s">
        <v>1877</v>
      </c>
      <c r="E912" s="21"/>
      <c r="F912" s="21"/>
      <c r="G912" s="16" t="s">
        <v>174</v>
      </c>
      <c r="H912" s="21" t="s">
        <v>1587</v>
      </c>
      <c r="I912" s="21"/>
      <c r="J912" s="21">
        <v>10</v>
      </c>
      <c r="K912" s="21"/>
      <c r="L912" s="21"/>
      <c r="M912" s="21"/>
      <c r="N912" s="21"/>
      <c r="O912" s="21"/>
      <c r="P912" s="21"/>
      <c r="Q912" s="21"/>
      <c r="R912" s="21"/>
      <c r="S912" s="35"/>
      <c r="T912" s="17"/>
      <c r="U912" s="17"/>
      <c r="V912" s="17"/>
      <c r="W912" s="17"/>
      <c r="X912" s="23"/>
      <c r="Y912" s="17">
        <f>2*J912</f>
        <v>20</v>
      </c>
      <c r="Z912" s="18">
        <f>U912+V912+W912+X912+Y912</f>
        <v>20</v>
      </c>
    </row>
    <row r="913" spans="1:27" s="33" customFormat="1" outlineLevel="1">
      <c r="A913" s="21"/>
      <c r="B913" s="21"/>
      <c r="C913" s="21"/>
      <c r="D913" s="16"/>
      <c r="E913" s="21"/>
      <c r="F913" s="21"/>
      <c r="G913" s="42" t="s">
        <v>2434</v>
      </c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35"/>
      <c r="T913" s="17"/>
      <c r="U913" s="17"/>
      <c r="V913" s="17"/>
      <c r="W913" s="17"/>
      <c r="X913" s="23"/>
      <c r="Y913" s="17"/>
      <c r="Z913" s="18">
        <f>SUBTOTAL(9,Z908:Z912)</f>
        <v>127.69743589743589</v>
      </c>
    </row>
    <row r="914" spans="1:27" s="33" customFormat="1" outlineLevel="2">
      <c r="A914" s="16" t="s">
        <v>13</v>
      </c>
      <c r="B914" s="16" t="s">
        <v>103</v>
      </c>
      <c r="C914" s="16" t="s">
        <v>104</v>
      </c>
      <c r="D914" s="16" t="s">
        <v>1729</v>
      </c>
      <c r="E914" s="16" t="s">
        <v>1648</v>
      </c>
      <c r="F914" s="16" t="s">
        <v>45</v>
      </c>
      <c r="G914" s="16" t="s">
        <v>105</v>
      </c>
      <c r="H914" s="16" t="s">
        <v>106</v>
      </c>
      <c r="I914" s="16" t="s">
        <v>54</v>
      </c>
      <c r="J914" s="16">
        <v>36</v>
      </c>
      <c r="K914" s="16" t="s">
        <v>107</v>
      </c>
      <c r="L914" s="16" t="s">
        <v>108</v>
      </c>
      <c r="M914" s="16" t="s">
        <v>109</v>
      </c>
      <c r="N914" s="16" t="s">
        <v>61</v>
      </c>
      <c r="O914" s="16" t="s">
        <v>61</v>
      </c>
      <c r="P914" s="16" t="s">
        <v>25</v>
      </c>
      <c r="Q914" s="16" t="s">
        <v>25</v>
      </c>
      <c r="R914" s="17">
        <v>0</v>
      </c>
      <c r="S914" s="18">
        <f>IF(J914&lt;25,1,1+(J914-25)/J914)</f>
        <v>1.3055555555555556</v>
      </c>
      <c r="T914" s="16">
        <v>1.2</v>
      </c>
      <c r="U914" s="16">
        <f>O914*S914*T914</f>
        <v>50.133333333333333</v>
      </c>
      <c r="V914" s="16"/>
      <c r="W914" s="16"/>
      <c r="X914" s="18"/>
      <c r="Y914" s="16"/>
      <c r="Z914" s="18">
        <f>U914+V914+W914+X914+Y914</f>
        <v>50.133333333333333</v>
      </c>
    </row>
    <row r="915" spans="1:27" s="33" customFormat="1" outlineLevel="2">
      <c r="A915" s="16" t="s">
        <v>13</v>
      </c>
      <c r="B915" s="16" t="s">
        <v>110</v>
      </c>
      <c r="C915" s="16" t="s">
        <v>111</v>
      </c>
      <c r="D915" s="16" t="s">
        <v>1657</v>
      </c>
      <c r="E915" s="16" t="s">
        <v>1661</v>
      </c>
      <c r="F915" s="16" t="s">
        <v>45</v>
      </c>
      <c r="G915" s="16" t="s">
        <v>105</v>
      </c>
      <c r="H915" s="16" t="s">
        <v>106</v>
      </c>
      <c r="I915" s="16" t="s">
        <v>54</v>
      </c>
      <c r="J915" s="16">
        <v>32</v>
      </c>
      <c r="K915" s="16" t="s">
        <v>112</v>
      </c>
      <c r="L915" s="16" t="s">
        <v>113</v>
      </c>
      <c r="M915" s="16" t="s">
        <v>109</v>
      </c>
      <c r="N915" s="16" t="s">
        <v>39</v>
      </c>
      <c r="O915" s="16" t="s">
        <v>21</v>
      </c>
      <c r="P915" s="16" t="s">
        <v>25</v>
      </c>
      <c r="Q915" s="16" t="s">
        <v>114</v>
      </c>
      <c r="R915" s="17"/>
      <c r="S915" s="18">
        <f>IF(J915&lt;25,1,1+(J915-25)/J915)</f>
        <v>1.21875</v>
      </c>
      <c r="T915" s="16"/>
      <c r="U915" s="16"/>
      <c r="V915" s="16"/>
      <c r="W915" s="16"/>
      <c r="X915" s="18">
        <f>32*S915*F915</f>
        <v>78</v>
      </c>
      <c r="Y915" s="16"/>
      <c r="Z915" s="18">
        <f>U915+V915+W915+X915+Y915</f>
        <v>78</v>
      </c>
    </row>
    <row r="916" spans="1:27" s="33" customFormat="1" outlineLevel="2">
      <c r="A916" s="16" t="s">
        <v>13</v>
      </c>
      <c r="B916" s="16" t="s">
        <v>235</v>
      </c>
      <c r="C916" s="16" t="s">
        <v>236</v>
      </c>
      <c r="D916" s="16" t="s">
        <v>1697</v>
      </c>
      <c r="E916" s="16" t="s">
        <v>1661</v>
      </c>
      <c r="F916" s="16" t="s">
        <v>16</v>
      </c>
      <c r="G916" s="16" t="s">
        <v>105</v>
      </c>
      <c r="H916" s="16" t="s">
        <v>106</v>
      </c>
      <c r="I916" s="16" t="s">
        <v>54</v>
      </c>
      <c r="J916" s="16">
        <v>22</v>
      </c>
      <c r="K916" s="16" t="s">
        <v>237</v>
      </c>
      <c r="L916" s="16" t="s">
        <v>160</v>
      </c>
      <c r="M916" s="16" t="s">
        <v>109</v>
      </c>
      <c r="N916" s="16" t="s">
        <v>22</v>
      </c>
      <c r="O916" s="16" t="s">
        <v>238</v>
      </c>
      <c r="P916" s="16" t="s">
        <v>25</v>
      </c>
      <c r="Q916" s="16" t="s">
        <v>239</v>
      </c>
      <c r="R916" s="17">
        <v>10</v>
      </c>
      <c r="S916" s="18">
        <f>IF(J916&lt;25,1,1+(J916-25)/J916)</f>
        <v>1</v>
      </c>
      <c r="T916" s="16">
        <v>1</v>
      </c>
      <c r="U916" s="16">
        <f>O916*S916*T916</f>
        <v>38</v>
      </c>
      <c r="V916" s="16"/>
      <c r="W916" s="16"/>
      <c r="X916" s="18">
        <f>R916*S916</f>
        <v>10</v>
      </c>
      <c r="Y916" s="16"/>
      <c r="Z916" s="18">
        <f>U916+V916+W916+X916+Y916</f>
        <v>48</v>
      </c>
      <c r="AA916" s="3"/>
    </row>
    <row r="917" spans="1:27" s="33" customFormat="1" outlineLevel="2">
      <c r="A917" s="21"/>
      <c r="B917" s="21"/>
      <c r="C917" s="21"/>
      <c r="D917" s="16" t="s">
        <v>1664</v>
      </c>
      <c r="E917" s="21"/>
      <c r="F917" s="21"/>
      <c r="G917" s="16" t="s">
        <v>105</v>
      </c>
      <c r="H917" s="34" t="s">
        <v>1469</v>
      </c>
      <c r="I917" s="34"/>
      <c r="J917" s="34">
        <v>5</v>
      </c>
      <c r="K917" s="21"/>
      <c r="L917" s="21"/>
      <c r="M917" s="21"/>
      <c r="N917" s="21"/>
      <c r="O917" s="21"/>
      <c r="P917" s="21"/>
      <c r="Q917" s="21"/>
      <c r="R917" s="21"/>
      <c r="S917" s="35"/>
      <c r="T917" s="17"/>
      <c r="U917" s="16"/>
      <c r="V917" s="17">
        <f>J917*14</f>
        <v>70</v>
      </c>
      <c r="W917" s="17"/>
      <c r="X917" s="23"/>
      <c r="Y917" s="17"/>
      <c r="Z917" s="18">
        <f>U917+V917+W917+X917+Y917</f>
        <v>70</v>
      </c>
      <c r="AA917" s="3"/>
    </row>
    <row r="918" spans="1:27" s="33" customFormat="1" outlineLevel="2">
      <c r="A918" s="21"/>
      <c r="B918" s="21"/>
      <c r="C918" s="21"/>
      <c r="D918" s="16" t="s">
        <v>1650</v>
      </c>
      <c r="E918" s="21"/>
      <c r="F918" s="21"/>
      <c r="G918" s="16" t="s">
        <v>105</v>
      </c>
      <c r="H918" s="21" t="s">
        <v>1469</v>
      </c>
      <c r="I918" s="21"/>
      <c r="J918" s="21">
        <v>1</v>
      </c>
      <c r="K918" s="21"/>
      <c r="L918" s="21"/>
      <c r="M918" s="21"/>
      <c r="N918" s="21"/>
      <c r="O918" s="21"/>
      <c r="P918" s="21"/>
      <c r="Q918" s="21"/>
      <c r="R918" s="21"/>
      <c r="S918" s="35"/>
      <c r="T918" s="17"/>
      <c r="U918" s="17"/>
      <c r="V918" s="17"/>
      <c r="W918" s="17"/>
      <c r="X918" s="23"/>
      <c r="Y918" s="17">
        <f>2*J918</f>
        <v>2</v>
      </c>
      <c r="Z918" s="18">
        <f>U918+V918+W918+X918+Y918</f>
        <v>2</v>
      </c>
    </row>
    <row r="919" spans="1:27" s="33" customFormat="1" outlineLevel="1">
      <c r="A919" s="21"/>
      <c r="B919" s="21"/>
      <c r="C919" s="21"/>
      <c r="D919" s="16"/>
      <c r="E919" s="21"/>
      <c r="F919" s="21"/>
      <c r="G919" s="42" t="s">
        <v>2435</v>
      </c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35"/>
      <c r="T919" s="17"/>
      <c r="U919" s="17"/>
      <c r="V919" s="17"/>
      <c r="W919" s="17"/>
      <c r="X919" s="23"/>
      <c r="Y919" s="17"/>
      <c r="Z919" s="18">
        <f>SUBTOTAL(9,Z914:Z918)</f>
        <v>248.13333333333333</v>
      </c>
    </row>
    <row r="920" spans="1:27" s="33" customFormat="1" outlineLevel="2">
      <c r="A920" s="16" t="s">
        <v>521</v>
      </c>
      <c r="B920" s="16" t="s">
        <v>1125</v>
      </c>
      <c r="C920" s="16" t="s">
        <v>1126</v>
      </c>
      <c r="D920" s="16" t="s">
        <v>1651</v>
      </c>
      <c r="E920" s="16" t="s">
        <v>1652</v>
      </c>
      <c r="F920" s="16" t="s">
        <v>45</v>
      </c>
      <c r="G920" s="16" t="s">
        <v>1127</v>
      </c>
      <c r="H920" s="16" t="s">
        <v>1128</v>
      </c>
      <c r="I920" s="16" t="s">
        <v>102</v>
      </c>
      <c r="J920" s="16">
        <v>12</v>
      </c>
      <c r="K920" s="16" t="s">
        <v>1129</v>
      </c>
      <c r="L920" s="16" t="s">
        <v>371</v>
      </c>
      <c r="M920" s="16" t="s">
        <v>809</v>
      </c>
      <c r="N920" s="16" t="s">
        <v>61</v>
      </c>
      <c r="O920" s="16" t="s">
        <v>631</v>
      </c>
      <c r="P920" s="16" t="s">
        <v>234</v>
      </c>
      <c r="Q920" s="16" t="s">
        <v>25</v>
      </c>
      <c r="R920" s="17">
        <v>6</v>
      </c>
      <c r="S920" s="18">
        <f>IF(J920&lt;25,1,1+(J920-25)/J920)</f>
        <v>1</v>
      </c>
      <c r="T920" s="16">
        <v>1</v>
      </c>
      <c r="U920" s="16">
        <f>O920*S920*T920</f>
        <v>26</v>
      </c>
      <c r="V920" s="16"/>
      <c r="W920" s="16"/>
      <c r="X920" s="18">
        <f>R920*S920</f>
        <v>6</v>
      </c>
      <c r="Y920" s="16"/>
      <c r="Z920" s="18">
        <f>U920+V920+W920+X920+Y920</f>
        <v>32</v>
      </c>
      <c r="AA920" s="3"/>
    </row>
    <row r="921" spans="1:27" s="33" customFormat="1" outlineLevel="2">
      <c r="A921" s="21"/>
      <c r="B921" s="21"/>
      <c r="C921" s="21"/>
      <c r="D921" s="16" t="s">
        <v>2145</v>
      </c>
      <c r="E921" s="21"/>
      <c r="F921" s="21"/>
      <c r="G921" s="16" t="s">
        <v>1127</v>
      </c>
      <c r="H921" s="34" t="s">
        <v>1523</v>
      </c>
      <c r="I921" s="34"/>
      <c r="J921" s="34">
        <v>5</v>
      </c>
      <c r="K921" s="21"/>
      <c r="L921" s="21"/>
      <c r="M921" s="21"/>
      <c r="N921" s="21"/>
      <c r="O921" s="21"/>
      <c r="P921" s="21"/>
      <c r="Q921" s="21"/>
      <c r="R921" s="21"/>
      <c r="S921" s="35"/>
      <c r="T921" s="17"/>
      <c r="U921" s="16"/>
      <c r="V921" s="17">
        <f>J921*14</f>
        <v>70</v>
      </c>
      <c r="W921" s="17"/>
      <c r="X921" s="23"/>
      <c r="Y921" s="17"/>
      <c r="Z921" s="18">
        <f>U921+V921+W921+X921+Y921</f>
        <v>70</v>
      </c>
      <c r="AA921" s="3"/>
    </row>
    <row r="922" spans="1:27" s="33" customFormat="1" outlineLevel="2">
      <c r="A922" s="21"/>
      <c r="B922" s="21"/>
      <c r="C922" s="21"/>
      <c r="D922" s="16" t="s">
        <v>2146</v>
      </c>
      <c r="E922" s="21"/>
      <c r="F922" s="21"/>
      <c r="G922" s="16" t="s">
        <v>1127</v>
      </c>
      <c r="H922" s="21" t="s">
        <v>1523</v>
      </c>
      <c r="I922" s="21"/>
      <c r="J922" s="21">
        <v>8</v>
      </c>
      <c r="K922" s="21"/>
      <c r="L922" s="21"/>
      <c r="M922" s="21"/>
      <c r="N922" s="21"/>
      <c r="O922" s="21"/>
      <c r="P922" s="21"/>
      <c r="Q922" s="21"/>
      <c r="R922" s="21"/>
      <c r="S922" s="35"/>
      <c r="T922" s="17"/>
      <c r="U922" s="17"/>
      <c r="V922" s="17"/>
      <c r="W922" s="17"/>
      <c r="X922" s="23"/>
      <c r="Y922" s="17">
        <f>2*J922</f>
        <v>16</v>
      </c>
      <c r="Z922" s="18">
        <f>U922+V922+W922+X922+Y922</f>
        <v>16</v>
      </c>
    </row>
    <row r="923" spans="1:27" s="33" customFormat="1" outlineLevel="1">
      <c r="A923" s="21"/>
      <c r="B923" s="21"/>
      <c r="C923" s="21"/>
      <c r="D923" s="16"/>
      <c r="E923" s="21"/>
      <c r="F923" s="21"/>
      <c r="G923" s="42" t="s">
        <v>2436</v>
      </c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35"/>
      <c r="T923" s="17"/>
      <c r="U923" s="17"/>
      <c r="V923" s="17"/>
      <c r="W923" s="17"/>
      <c r="X923" s="23"/>
      <c r="Y923" s="17"/>
      <c r="Z923" s="18">
        <f>SUBTOTAL(9,Z920:Z922)</f>
        <v>118</v>
      </c>
    </row>
    <row r="924" spans="1:27" s="33" customFormat="1" outlineLevel="2">
      <c r="A924" s="16" t="s">
        <v>30</v>
      </c>
      <c r="B924" s="16" t="s">
        <v>528</v>
      </c>
      <c r="C924" s="16" t="s">
        <v>529</v>
      </c>
      <c r="D924" s="16" t="s">
        <v>2147</v>
      </c>
      <c r="E924" s="16" t="s">
        <v>2148</v>
      </c>
      <c r="F924" s="16" t="s">
        <v>99</v>
      </c>
      <c r="G924" s="16" t="s">
        <v>530</v>
      </c>
      <c r="H924" s="16" t="s">
        <v>531</v>
      </c>
      <c r="I924" s="16" t="s">
        <v>19</v>
      </c>
      <c r="J924" s="16">
        <v>100</v>
      </c>
      <c r="K924" s="16" t="s">
        <v>532</v>
      </c>
      <c r="L924" s="16" t="s">
        <v>533</v>
      </c>
      <c r="M924" s="16"/>
      <c r="N924" s="16" t="s">
        <v>56</v>
      </c>
      <c r="O924" s="16" t="s">
        <v>132</v>
      </c>
      <c r="P924" s="16" t="s">
        <v>25</v>
      </c>
      <c r="Q924" s="16" t="s">
        <v>132</v>
      </c>
      <c r="R924" s="17">
        <v>8</v>
      </c>
      <c r="S924" s="18">
        <f>IF(J924&lt;25,1,1+(J924-25)/J924)</f>
        <v>1.75</v>
      </c>
      <c r="T924" s="16">
        <v>1</v>
      </c>
      <c r="U924" s="16">
        <f>O924*S924*T924</f>
        <v>14</v>
      </c>
      <c r="V924" s="16"/>
      <c r="W924" s="16"/>
      <c r="X924" s="18">
        <f>R924*S924</f>
        <v>14</v>
      </c>
      <c r="Y924" s="16"/>
      <c r="Z924" s="18">
        <f>U924+V924+W924+X924+Y924</f>
        <v>28</v>
      </c>
      <c r="AA924" s="3"/>
    </row>
    <row r="925" spans="1:27" s="33" customFormat="1" outlineLevel="2">
      <c r="A925" s="16" t="s">
        <v>30</v>
      </c>
      <c r="B925" s="16" t="s">
        <v>538</v>
      </c>
      <c r="C925" s="16" t="s">
        <v>535</v>
      </c>
      <c r="D925" s="16" t="s">
        <v>1719</v>
      </c>
      <c r="E925" s="16" t="s">
        <v>1648</v>
      </c>
      <c r="F925" s="16" t="s">
        <v>16</v>
      </c>
      <c r="G925" s="16" t="s">
        <v>530</v>
      </c>
      <c r="H925" s="16" t="s">
        <v>531</v>
      </c>
      <c r="I925" s="16" t="s">
        <v>19</v>
      </c>
      <c r="J925" s="16">
        <v>87</v>
      </c>
      <c r="K925" s="16" t="s">
        <v>280</v>
      </c>
      <c r="L925" s="16" t="s">
        <v>540</v>
      </c>
      <c r="M925" s="16"/>
      <c r="N925" s="16" t="s">
        <v>22</v>
      </c>
      <c r="O925" s="16" t="s">
        <v>41</v>
      </c>
      <c r="P925" s="16" t="s">
        <v>25</v>
      </c>
      <c r="Q925" s="16" t="s">
        <v>41</v>
      </c>
      <c r="R925" s="17">
        <v>24</v>
      </c>
      <c r="S925" s="18">
        <f>IF(J925&lt;25,1,1+(J925-25)/J925)</f>
        <v>1.7126436781609196</v>
      </c>
      <c r="T925" s="16">
        <v>1</v>
      </c>
      <c r="U925" s="16">
        <f>O925*S925*T925</f>
        <v>41.103448275862071</v>
      </c>
      <c r="V925" s="16"/>
      <c r="W925" s="16"/>
      <c r="X925" s="18">
        <f>R925*S925</f>
        <v>41.103448275862071</v>
      </c>
      <c r="Y925" s="16"/>
      <c r="Z925" s="18">
        <f>U925+V925+W925+X925+Y925</f>
        <v>82.206896551724142</v>
      </c>
      <c r="AA925" s="3"/>
    </row>
    <row r="926" spans="1:27" s="33" customFormat="1" outlineLevel="2">
      <c r="A926" s="16" t="s">
        <v>42</v>
      </c>
      <c r="B926" s="16" t="s">
        <v>538</v>
      </c>
      <c r="C926" s="16" t="s">
        <v>535</v>
      </c>
      <c r="D926" s="16" t="s">
        <v>1719</v>
      </c>
      <c r="E926" s="16" t="s">
        <v>1667</v>
      </c>
      <c r="F926" s="16" t="s">
        <v>16</v>
      </c>
      <c r="G926" s="16" t="s">
        <v>530</v>
      </c>
      <c r="H926" s="16" t="s">
        <v>531</v>
      </c>
      <c r="I926" s="16" t="s">
        <v>19</v>
      </c>
      <c r="J926" s="16">
        <v>103</v>
      </c>
      <c r="K926" s="16" t="s">
        <v>972</v>
      </c>
      <c r="L926" s="16" t="s">
        <v>1102</v>
      </c>
      <c r="M926" s="16"/>
      <c r="N926" s="16" t="s">
        <v>22</v>
      </c>
      <c r="O926" s="16" t="s">
        <v>41</v>
      </c>
      <c r="P926" s="16" t="s">
        <v>25</v>
      </c>
      <c r="Q926" s="16" t="s">
        <v>41</v>
      </c>
      <c r="R926" s="17">
        <v>24</v>
      </c>
      <c r="S926" s="18">
        <f>IF(J926&lt;25,1,1+(J926-25)/J926)</f>
        <v>1.7572815533980584</v>
      </c>
      <c r="T926" s="16">
        <v>1</v>
      </c>
      <c r="U926" s="16">
        <f>O926*S926*T926</f>
        <v>42.174757281553397</v>
      </c>
      <c r="V926" s="16"/>
      <c r="W926" s="16"/>
      <c r="X926" s="18">
        <f>R926*S926</f>
        <v>42.174757281553397</v>
      </c>
      <c r="Y926" s="16"/>
      <c r="Z926" s="18">
        <f>U926+V926+W926+X926+Y926</f>
        <v>84.349514563106794</v>
      </c>
      <c r="AA926" s="3"/>
    </row>
    <row r="927" spans="1:27" s="33" customFormat="1" outlineLevel="2">
      <c r="A927" s="16" t="s">
        <v>30</v>
      </c>
      <c r="B927" s="16" t="s">
        <v>604</v>
      </c>
      <c r="C927" s="16" t="s">
        <v>605</v>
      </c>
      <c r="D927" s="16" t="s">
        <v>1719</v>
      </c>
      <c r="E927" s="16" t="s">
        <v>1648</v>
      </c>
      <c r="F927" s="16" t="s">
        <v>99</v>
      </c>
      <c r="G927" s="16" t="s">
        <v>530</v>
      </c>
      <c r="H927" s="16" t="s">
        <v>531</v>
      </c>
      <c r="I927" s="16" t="s">
        <v>19</v>
      </c>
      <c r="J927" s="16">
        <v>88</v>
      </c>
      <c r="K927" s="16" t="s">
        <v>608</v>
      </c>
      <c r="L927" s="16" t="s">
        <v>615</v>
      </c>
      <c r="M927" s="16"/>
      <c r="N927" s="16" t="s">
        <v>56</v>
      </c>
      <c r="O927" s="16" t="s">
        <v>132</v>
      </c>
      <c r="P927" s="16" t="s">
        <v>25</v>
      </c>
      <c r="Q927" s="16" t="s">
        <v>132</v>
      </c>
      <c r="R927" s="17">
        <v>8</v>
      </c>
      <c r="S927" s="18">
        <f>IF(J927&lt;25,1,1+(J927-25)/J927)</f>
        <v>1.7159090909090908</v>
      </c>
      <c r="T927" s="16">
        <v>1</v>
      </c>
      <c r="U927" s="16">
        <f>O927*S927*T927</f>
        <v>13.727272727272727</v>
      </c>
      <c r="V927" s="16"/>
      <c r="W927" s="16"/>
      <c r="X927" s="18">
        <f>R927*S927</f>
        <v>13.727272727272727</v>
      </c>
      <c r="Y927" s="16"/>
      <c r="Z927" s="18">
        <f>U927+V927+W927+X927+Y927</f>
        <v>27.454545454545453</v>
      </c>
      <c r="AA927" s="3"/>
    </row>
    <row r="928" spans="1:27" s="33" customFormat="1" outlineLevel="2">
      <c r="A928" s="16" t="s">
        <v>42</v>
      </c>
      <c r="B928" s="16" t="s">
        <v>810</v>
      </c>
      <c r="C928" s="16" t="s">
        <v>811</v>
      </c>
      <c r="D928" s="16" t="s">
        <v>1719</v>
      </c>
      <c r="E928" s="16" t="s">
        <v>1667</v>
      </c>
      <c r="F928" s="16" t="s">
        <v>16</v>
      </c>
      <c r="G928" s="16" t="s">
        <v>530</v>
      </c>
      <c r="H928" s="16" t="s">
        <v>531</v>
      </c>
      <c r="I928" s="16" t="s">
        <v>19</v>
      </c>
      <c r="J928" s="16">
        <v>107</v>
      </c>
      <c r="K928" s="16" t="s">
        <v>1342</v>
      </c>
      <c r="L928" s="16" t="s">
        <v>1343</v>
      </c>
      <c r="M928" s="16"/>
      <c r="N928" s="16" t="s">
        <v>22</v>
      </c>
      <c r="O928" s="16" t="s">
        <v>61</v>
      </c>
      <c r="P928" s="16" t="s">
        <v>25</v>
      </c>
      <c r="Q928" s="16" t="s">
        <v>56</v>
      </c>
      <c r="R928" s="17">
        <v>16</v>
      </c>
      <c r="S928" s="18">
        <f>IF(J928&lt;25,1,1+(J928-25)/J928)</f>
        <v>1.7663551401869158</v>
      </c>
      <c r="T928" s="16">
        <v>1</v>
      </c>
      <c r="U928" s="16">
        <f>O928*S928*T928</f>
        <v>56.523364485981304</v>
      </c>
      <c r="V928" s="16"/>
      <c r="W928" s="16"/>
      <c r="X928" s="18">
        <f>R928*S928</f>
        <v>28.261682242990652</v>
      </c>
      <c r="Y928" s="16"/>
      <c r="Z928" s="18">
        <f>U928+V928+W928+X928+Y928</f>
        <v>84.785046728971963</v>
      </c>
      <c r="AA928" s="3"/>
    </row>
    <row r="929" spans="1:27" s="33" customFormat="1" outlineLevel="1">
      <c r="A929" s="16"/>
      <c r="B929" s="16"/>
      <c r="C929" s="16"/>
      <c r="D929" s="16"/>
      <c r="E929" s="16"/>
      <c r="F929" s="16"/>
      <c r="G929" s="42" t="s">
        <v>2437</v>
      </c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7"/>
      <c r="S929" s="18"/>
      <c r="T929" s="16"/>
      <c r="U929" s="16"/>
      <c r="V929" s="16"/>
      <c r="W929" s="16"/>
      <c r="X929" s="18"/>
      <c r="Y929" s="16"/>
      <c r="Z929" s="18">
        <f>SUBTOTAL(9,Z924:Z928)</f>
        <v>306.79600329834835</v>
      </c>
      <c r="AA929" s="3"/>
    </row>
    <row r="930" spans="1:27" s="33" customFormat="1" outlineLevel="2">
      <c r="A930" s="16" t="s">
        <v>42</v>
      </c>
      <c r="B930" s="16" t="s">
        <v>139</v>
      </c>
      <c r="C930" s="16" t="s">
        <v>140</v>
      </c>
      <c r="D930" s="16" t="s">
        <v>1726</v>
      </c>
      <c r="E930" s="16" t="s">
        <v>1648</v>
      </c>
      <c r="F930" s="16" t="s">
        <v>45</v>
      </c>
      <c r="G930" s="16" t="s">
        <v>141</v>
      </c>
      <c r="H930" s="16" t="s">
        <v>142</v>
      </c>
      <c r="I930" s="16" t="s">
        <v>19</v>
      </c>
      <c r="J930" s="16">
        <v>30</v>
      </c>
      <c r="K930" s="16" t="s">
        <v>66</v>
      </c>
      <c r="L930" s="16" t="s">
        <v>143</v>
      </c>
      <c r="M930" s="16" t="s">
        <v>48</v>
      </c>
      <c r="N930" s="16" t="s">
        <v>61</v>
      </c>
      <c r="O930" s="16" t="s">
        <v>144</v>
      </c>
      <c r="P930" s="16" t="s">
        <v>25</v>
      </c>
      <c r="Q930" s="16" t="s">
        <v>145</v>
      </c>
      <c r="R930" s="17">
        <v>14</v>
      </c>
      <c r="S930" s="18">
        <f>IF(J930&lt;25,1,1+(J930-25)/J930)</f>
        <v>1.1666666666666667</v>
      </c>
      <c r="T930" s="16">
        <v>2</v>
      </c>
      <c r="U930" s="16">
        <f>O930*S930*T930</f>
        <v>42</v>
      </c>
      <c r="V930" s="16"/>
      <c r="W930" s="16"/>
      <c r="X930" s="18">
        <f>R930*S930</f>
        <v>16.333333333333336</v>
      </c>
      <c r="Y930" s="16"/>
      <c r="Z930" s="18">
        <f>U930+V930+W930+X930+Y930</f>
        <v>58.333333333333336</v>
      </c>
      <c r="AA930" s="3"/>
    </row>
    <row r="931" spans="1:27" s="33" customFormat="1" outlineLevel="2">
      <c r="A931" s="16" t="s">
        <v>13</v>
      </c>
      <c r="B931" s="16" t="s">
        <v>146</v>
      </c>
      <c r="C931" s="16" t="s">
        <v>147</v>
      </c>
      <c r="D931" s="16" t="s">
        <v>2149</v>
      </c>
      <c r="E931" s="16" t="s">
        <v>2150</v>
      </c>
      <c r="F931" s="16" t="s">
        <v>45</v>
      </c>
      <c r="G931" s="16" t="s">
        <v>141</v>
      </c>
      <c r="H931" s="16" t="s">
        <v>142</v>
      </c>
      <c r="I931" s="16" t="s">
        <v>19</v>
      </c>
      <c r="J931" s="16">
        <v>1</v>
      </c>
      <c r="K931" s="16" t="s">
        <v>59</v>
      </c>
      <c r="L931" s="16" t="s">
        <v>160</v>
      </c>
      <c r="M931" s="16" t="s">
        <v>68</v>
      </c>
      <c r="N931" s="16" t="s">
        <v>61</v>
      </c>
      <c r="O931" s="16" t="s">
        <v>144</v>
      </c>
      <c r="P931" s="16" t="s">
        <v>25</v>
      </c>
      <c r="Q931" s="16" t="s">
        <v>145</v>
      </c>
      <c r="R931" s="17">
        <v>14</v>
      </c>
      <c r="S931" s="18">
        <f>IF(J931&lt;25,1,1+(J931-25)/J931)</f>
        <v>1</v>
      </c>
      <c r="T931" s="16">
        <v>1</v>
      </c>
      <c r="U931" s="16">
        <f>O931*S931*T931</f>
        <v>18</v>
      </c>
      <c r="V931" s="16"/>
      <c r="W931" s="16"/>
      <c r="X931" s="18">
        <f>R931*S931</f>
        <v>14</v>
      </c>
      <c r="Y931" s="16"/>
      <c r="Z931" s="18">
        <f>U931+V931+W931+X931+Y931</f>
        <v>32</v>
      </c>
      <c r="AA931" s="3"/>
    </row>
    <row r="932" spans="1:27" s="33" customFormat="1" outlineLevel="2">
      <c r="A932" s="16" t="s">
        <v>13</v>
      </c>
      <c r="B932" s="16" t="s">
        <v>1030</v>
      </c>
      <c r="C932" s="16" t="s">
        <v>1031</v>
      </c>
      <c r="D932" s="16" t="s">
        <v>2149</v>
      </c>
      <c r="E932" s="16" t="s">
        <v>2151</v>
      </c>
      <c r="F932" s="16" t="s">
        <v>33</v>
      </c>
      <c r="G932" s="16" t="s">
        <v>141</v>
      </c>
      <c r="H932" s="16" t="s">
        <v>142</v>
      </c>
      <c r="I932" s="16" t="s">
        <v>19</v>
      </c>
      <c r="J932" s="16">
        <v>81</v>
      </c>
      <c r="K932" s="16" t="s">
        <v>1032</v>
      </c>
      <c r="L932" s="16" t="s">
        <v>1042</v>
      </c>
      <c r="M932" s="16" t="s">
        <v>1034</v>
      </c>
      <c r="N932" s="16" t="s">
        <v>39</v>
      </c>
      <c r="O932" s="16" t="s">
        <v>39</v>
      </c>
      <c r="P932" s="16" t="s">
        <v>25</v>
      </c>
      <c r="Q932" s="16" t="s">
        <v>25</v>
      </c>
      <c r="R932" s="17">
        <v>0</v>
      </c>
      <c r="S932" s="18">
        <f>IF(J932&lt;25,1,1+(J932-25)/J932)</f>
        <v>1.691358024691358</v>
      </c>
      <c r="T932" s="16">
        <v>1</v>
      </c>
      <c r="U932" s="16">
        <f>O932*S932*T932</f>
        <v>108.24691358024691</v>
      </c>
      <c r="V932" s="16"/>
      <c r="W932" s="16"/>
      <c r="X932" s="18"/>
      <c r="Y932" s="16"/>
      <c r="Z932" s="18">
        <f>U932+V932+W932+X932+Y932</f>
        <v>108.24691358024691</v>
      </c>
      <c r="AA932" s="3"/>
    </row>
    <row r="933" spans="1:27" s="33" customFormat="1" outlineLevel="2">
      <c r="A933" s="16" t="s">
        <v>13</v>
      </c>
      <c r="B933" s="16" t="s">
        <v>1043</v>
      </c>
      <c r="C933" s="16" t="s">
        <v>1044</v>
      </c>
      <c r="D933" s="16" t="s">
        <v>2152</v>
      </c>
      <c r="E933" s="16" t="s">
        <v>2151</v>
      </c>
      <c r="F933" s="16" t="s">
        <v>45</v>
      </c>
      <c r="G933" s="16" t="s">
        <v>141</v>
      </c>
      <c r="H933" s="16" t="s">
        <v>142</v>
      </c>
      <c r="I933" s="16" t="s">
        <v>19</v>
      </c>
      <c r="J933" s="16">
        <v>91</v>
      </c>
      <c r="K933" s="16" t="s">
        <v>1045</v>
      </c>
      <c r="L933" s="16" t="s">
        <v>539</v>
      </c>
      <c r="M933" s="16" t="s">
        <v>1034</v>
      </c>
      <c r="N933" s="16" t="s">
        <v>25</v>
      </c>
      <c r="O933" s="16" t="s">
        <v>25</v>
      </c>
      <c r="P933" s="16" t="s">
        <v>25</v>
      </c>
      <c r="Q933" s="16" t="s">
        <v>25</v>
      </c>
      <c r="R933" s="17"/>
      <c r="S933" s="18">
        <f>IF(J933&lt;25,1,1+(J933-25)/J933)</f>
        <v>1.7252747252747254</v>
      </c>
      <c r="T933" s="16"/>
      <c r="U933" s="16"/>
      <c r="V933" s="16"/>
      <c r="W933" s="16"/>
      <c r="X933" s="18">
        <f>32*S933*F933</f>
        <v>110.41758241758242</v>
      </c>
      <c r="Y933" s="16"/>
      <c r="Z933" s="18">
        <f>U933+V933+W933+X933+Y933</f>
        <v>110.41758241758242</v>
      </c>
    </row>
    <row r="934" spans="1:27" s="33" customFormat="1" outlineLevel="2">
      <c r="A934" s="16" t="s">
        <v>13</v>
      </c>
      <c r="B934" s="16" t="s">
        <v>757</v>
      </c>
      <c r="C934" s="16" t="s">
        <v>758</v>
      </c>
      <c r="D934" s="16" t="s">
        <v>2153</v>
      </c>
      <c r="E934" s="16" t="s">
        <v>2150</v>
      </c>
      <c r="F934" s="16" t="s">
        <v>16</v>
      </c>
      <c r="G934" s="16" t="s">
        <v>141</v>
      </c>
      <c r="H934" s="16" t="s">
        <v>142</v>
      </c>
      <c r="I934" s="16" t="s">
        <v>19</v>
      </c>
      <c r="J934" s="16">
        <v>28</v>
      </c>
      <c r="K934" s="16" t="s">
        <v>766</v>
      </c>
      <c r="L934" s="16" t="s">
        <v>332</v>
      </c>
      <c r="M934" s="16" t="s">
        <v>68</v>
      </c>
      <c r="N934" s="16" t="s">
        <v>22</v>
      </c>
      <c r="O934" s="16" t="s">
        <v>138</v>
      </c>
      <c r="P934" s="16" t="s">
        <v>21</v>
      </c>
      <c r="Q934" s="16" t="s">
        <v>25</v>
      </c>
      <c r="R934" s="17">
        <v>4</v>
      </c>
      <c r="S934" s="18">
        <f>IF(J934&lt;25,1,1+(J934-25)/J934)</f>
        <v>1.1071428571428572</v>
      </c>
      <c r="T934" s="16">
        <v>1.2</v>
      </c>
      <c r="U934" s="16">
        <f>O934*S934*T934</f>
        <v>58.457142857142856</v>
      </c>
      <c r="V934" s="16"/>
      <c r="W934" s="16"/>
      <c r="X934" s="18">
        <f>R934*S934</f>
        <v>4.4285714285714288</v>
      </c>
      <c r="Y934" s="16"/>
      <c r="Z934" s="18">
        <f>U934+V934+W934+X934+Y934</f>
        <v>62.885714285714286</v>
      </c>
    </row>
    <row r="935" spans="1:27" s="33" customFormat="1" outlineLevel="2">
      <c r="A935" s="21"/>
      <c r="B935" s="21"/>
      <c r="C935" s="21"/>
      <c r="D935" s="16" t="s">
        <v>2154</v>
      </c>
      <c r="E935" s="21"/>
      <c r="F935" s="21"/>
      <c r="G935" s="16" t="s">
        <v>141</v>
      </c>
      <c r="H935" s="34" t="s">
        <v>1588</v>
      </c>
      <c r="I935" s="34"/>
      <c r="J935" s="34">
        <v>6</v>
      </c>
      <c r="K935" s="21"/>
      <c r="L935" s="21"/>
      <c r="M935" s="21"/>
      <c r="N935" s="21"/>
      <c r="O935" s="21"/>
      <c r="P935" s="21"/>
      <c r="Q935" s="21"/>
      <c r="R935" s="21"/>
      <c r="S935" s="35"/>
      <c r="T935" s="17"/>
      <c r="U935" s="16"/>
      <c r="V935" s="17">
        <f>J935*14</f>
        <v>84</v>
      </c>
      <c r="W935" s="17"/>
      <c r="X935" s="23"/>
      <c r="Y935" s="17"/>
      <c r="Z935" s="18">
        <f>U935+V935+W935+X935+Y935</f>
        <v>84</v>
      </c>
      <c r="AA935" s="3"/>
    </row>
    <row r="936" spans="1:27" s="33" customFormat="1" outlineLevel="2">
      <c r="A936" s="21"/>
      <c r="B936" s="21"/>
      <c r="C936" s="21"/>
      <c r="D936" s="16" t="s">
        <v>2155</v>
      </c>
      <c r="E936" s="21"/>
      <c r="F936" s="21"/>
      <c r="G936" s="16" t="s">
        <v>141</v>
      </c>
      <c r="H936" s="21" t="s">
        <v>1588</v>
      </c>
      <c r="I936" s="21"/>
      <c r="J936" s="21">
        <v>10</v>
      </c>
      <c r="K936" s="21"/>
      <c r="L936" s="21"/>
      <c r="M936" s="21"/>
      <c r="N936" s="21"/>
      <c r="O936" s="21"/>
      <c r="P936" s="21"/>
      <c r="Q936" s="21"/>
      <c r="R936" s="21"/>
      <c r="S936" s="35"/>
      <c r="T936" s="17"/>
      <c r="U936" s="17"/>
      <c r="V936" s="17"/>
      <c r="W936" s="17"/>
      <c r="X936" s="23"/>
      <c r="Y936" s="17">
        <f>2*J936</f>
        <v>20</v>
      </c>
      <c r="Z936" s="18">
        <f>U936+V936+W936+X936+Y936</f>
        <v>20</v>
      </c>
    </row>
    <row r="937" spans="1:27" s="33" customFormat="1" outlineLevel="1">
      <c r="A937" s="21"/>
      <c r="B937" s="21"/>
      <c r="C937" s="21"/>
      <c r="D937" s="16"/>
      <c r="E937" s="21"/>
      <c r="F937" s="21"/>
      <c r="G937" s="42" t="s">
        <v>2438</v>
      </c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35"/>
      <c r="T937" s="17"/>
      <c r="U937" s="17"/>
      <c r="V937" s="17"/>
      <c r="W937" s="17"/>
      <c r="X937" s="23"/>
      <c r="Y937" s="17"/>
      <c r="Z937" s="18">
        <f>SUBTOTAL(9,Z930:Z936)</f>
        <v>475.88354361687698</v>
      </c>
    </row>
    <row r="938" spans="1:27" s="33" customFormat="1" outlineLevel="2">
      <c r="A938" s="11"/>
      <c r="B938" s="11"/>
      <c r="C938" s="11" t="s">
        <v>1464</v>
      </c>
      <c r="D938" s="11" t="s">
        <v>2156</v>
      </c>
      <c r="E938" s="11"/>
      <c r="F938" s="11"/>
      <c r="G938" s="26" t="s">
        <v>2157</v>
      </c>
      <c r="H938" s="11" t="s">
        <v>2158</v>
      </c>
      <c r="I938" s="11"/>
      <c r="J938" s="11"/>
      <c r="K938" s="11"/>
      <c r="L938" s="11"/>
      <c r="M938" s="11"/>
      <c r="N938" s="11"/>
      <c r="O938" s="11"/>
      <c r="P938" s="11"/>
      <c r="Q938" s="11"/>
      <c r="R938" s="10"/>
      <c r="S938" s="11"/>
      <c r="T938" s="11"/>
      <c r="U938" s="11"/>
      <c r="V938" s="11"/>
      <c r="W938" s="11">
        <v>15</v>
      </c>
      <c r="X938" s="11"/>
      <c r="Y938" s="11"/>
      <c r="Z938" s="18">
        <f>U938+V938+W938+X938+Y938</f>
        <v>15</v>
      </c>
    </row>
    <row r="939" spans="1:27" s="33" customFormat="1" outlineLevel="2">
      <c r="A939" s="11"/>
      <c r="B939" s="11"/>
      <c r="C939" s="11" t="s">
        <v>2159</v>
      </c>
      <c r="D939" s="11" t="s">
        <v>2156</v>
      </c>
      <c r="E939" s="11"/>
      <c r="F939" s="11"/>
      <c r="G939" s="26" t="s">
        <v>2157</v>
      </c>
      <c r="H939" s="11" t="s">
        <v>2158</v>
      </c>
      <c r="I939" s="11"/>
      <c r="J939" s="11"/>
      <c r="K939" s="11"/>
      <c r="L939" s="11"/>
      <c r="M939" s="11"/>
      <c r="N939" s="11"/>
      <c r="O939" s="11"/>
      <c r="P939" s="11"/>
      <c r="Q939" s="11"/>
      <c r="R939" s="10"/>
      <c r="S939" s="11"/>
      <c r="T939" s="11"/>
      <c r="U939" s="11"/>
      <c r="V939" s="11"/>
      <c r="W939" s="11">
        <v>15</v>
      </c>
      <c r="X939" s="11"/>
      <c r="Y939" s="11"/>
      <c r="Z939" s="18">
        <f>U939+V939+W939+X939+Y939</f>
        <v>15</v>
      </c>
    </row>
    <row r="940" spans="1:27" s="33" customFormat="1" outlineLevel="2">
      <c r="A940" s="21"/>
      <c r="B940" s="21"/>
      <c r="C940" s="21"/>
      <c r="D940" s="16" t="s">
        <v>2155</v>
      </c>
      <c r="E940" s="21"/>
      <c r="F940" s="21"/>
      <c r="G940" s="26" t="s">
        <v>2157</v>
      </c>
      <c r="H940" s="21" t="s">
        <v>1589</v>
      </c>
      <c r="I940" s="21"/>
      <c r="J940" s="21">
        <v>10</v>
      </c>
      <c r="K940" s="21"/>
      <c r="L940" s="21"/>
      <c r="M940" s="21"/>
      <c r="N940" s="21"/>
      <c r="O940" s="21"/>
      <c r="P940" s="21"/>
      <c r="Q940" s="21"/>
      <c r="R940" s="21"/>
      <c r="S940" s="35"/>
      <c r="T940" s="17"/>
      <c r="U940" s="17"/>
      <c r="V940" s="17"/>
      <c r="W940" s="17"/>
      <c r="X940" s="23"/>
      <c r="Y940" s="17">
        <f>2*J940</f>
        <v>20</v>
      </c>
      <c r="Z940" s="18">
        <f>U940+V940+W940+X940+Y940</f>
        <v>20</v>
      </c>
    </row>
    <row r="941" spans="1:27" s="33" customFormat="1" ht="27" outlineLevel="1">
      <c r="A941" s="21"/>
      <c r="B941" s="21"/>
      <c r="C941" s="21"/>
      <c r="D941" s="16"/>
      <c r="E941" s="21"/>
      <c r="F941" s="21"/>
      <c r="G941" s="45" t="s">
        <v>2439</v>
      </c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35"/>
      <c r="T941" s="17"/>
      <c r="U941" s="17"/>
      <c r="V941" s="17"/>
      <c r="W941" s="17"/>
      <c r="X941" s="23"/>
      <c r="Y941" s="17"/>
      <c r="Z941" s="18">
        <f>SUBTOTAL(9,Z938:Z940)</f>
        <v>50</v>
      </c>
    </row>
    <row r="942" spans="1:27" s="33" customFormat="1" outlineLevel="2">
      <c r="A942" s="16" t="s">
        <v>30</v>
      </c>
      <c r="B942" s="16" t="s">
        <v>276</v>
      </c>
      <c r="C942" s="16" t="s">
        <v>277</v>
      </c>
      <c r="D942" s="16" t="s">
        <v>1812</v>
      </c>
      <c r="E942" s="16" t="s">
        <v>1686</v>
      </c>
      <c r="F942" s="16" t="s">
        <v>16</v>
      </c>
      <c r="G942" s="16" t="s">
        <v>302</v>
      </c>
      <c r="H942" s="16" t="s">
        <v>303</v>
      </c>
      <c r="I942" s="16" t="s">
        <v>304</v>
      </c>
      <c r="J942" s="16">
        <v>57</v>
      </c>
      <c r="K942" s="16" t="s">
        <v>171</v>
      </c>
      <c r="L942" s="16" t="s">
        <v>305</v>
      </c>
      <c r="M942" s="16"/>
      <c r="N942" s="16" t="s">
        <v>22</v>
      </c>
      <c r="O942" s="16" t="s">
        <v>61</v>
      </c>
      <c r="P942" s="16" t="s">
        <v>234</v>
      </c>
      <c r="Q942" s="16" t="s">
        <v>239</v>
      </c>
      <c r="R942" s="17">
        <v>16</v>
      </c>
      <c r="S942" s="18">
        <f>IF(J942&lt;25,1,1+(J942-25)/J942)</f>
        <v>1.5614035087719298</v>
      </c>
      <c r="T942" s="16">
        <v>1</v>
      </c>
      <c r="U942" s="16">
        <f>O942*S942*T942</f>
        <v>49.964912280701753</v>
      </c>
      <c r="V942" s="16"/>
      <c r="W942" s="16"/>
      <c r="X942" s="18">
        <f>R942*S942</f>
        <v>24.982456140350877</v>
      </c>
      <c r="Y942" s="16"/>
      <c r="Z942" s="18">
        <f>U942+V942+W942+X942+Y942</f>
        <v>74.94736842105263</v>
      </c>
      <c r="AA942" s="3"/>
    </row>
    <row r="943" spans="1:27" s="33" customFormat="1" outlineLevel="2">
      <c r="A943" s="16" t="s">
        <v>42</v>
      </c>
      <c r="B943" s="16" t="s">
        <v>276</v>
      </c>
      <c r="C943" s="16" t="s">
        <v>277</v>
      </c>
      <c r="D943" s="16" t="s">
        <v>1719</v>
      </c>
      <c r="E943" s="16" t="s">
        <v>1667</v>
      </c>
      <c r="F943" s="16" t="s">
        <v>16</v>
      </c>
      <c r="G943" s="16" t="s">
        <v>302</v>
      </c>
      <c r="H943" s="16" t="s">
        <v>303</v>
      </c>
      <c r="I943" s="16" t="s">
        <v>304</v>
      </c>
      <c r="J943" s="16">
        <v>107</v>
      </c>
      <c r="K943" s="16" t="s">
        <v>998</v>
      </c>
      <c r="L943" s="16" t="s">
        <v>997</v>
      </c>
      <c r="M943" s="16"/>
      <c r="N943" s="16" t="s">
        <v>22</v>
      </c>
      <c r="O943" s="16" t="s">
        <v>61</v>
      </c>
      <c r="P943" s="16" t="s">
        <v>234</v>
      </c>
      <c r="Q943" s="16" t="s">
        <v>239</v>
      </c>
      <c r="R943" s="17">
        <v>16</v>
      </c>
      <c r="S943" s="18">
        <f>IF(J943&lt;25,1,1+(J943-25)/J943)</f>
        <v>1.7663551401869158</v>
      </c>
      <c r="T943" s="16">
        <v>1</v>
      </c>
      <c r="U943" s="16">
        <f>O943*S943*T943</f>
        <v>56.523364485981304</v>
      </c>
      <c r="V943" s="16"/>
      <c r="W943" s="16"/>
      <c r="X943" s="18">
        <f>R943*S943</f>
        <v>28.261682242990652</v>
      </c>
      <c r="Y943" s="16"/>
      <c r="Z943" s="18">
        <f>U943+V943+W943+X943+Y943</f>
        <v>84.785046728971963</v>
      </c>
      <c r="AA943" s="3"/>
    </row>
    <row r="944" spans="1:27" s="33" customFormat="1" outlineLevel="2">
      <c r="A944" s="16" t="s">
        <v>42</v>
      </c>
      <c r="B944" s="16" t="s">
        <v>276</v>
      </c>
      <c r="C944" s="16" t="s">
        <v>277</v>
      </c>
      <c r="D944" s="16" t="s">
        <v>1719</v>
      </c>
      <c r="E944" s="16" t="s">
        <v>1667</v>
      </c>
      <c r="F944" s="16" t="s">
        <v>16</v>
      </c>
      <c r="G944" s="16" t="s">
        <v>302</v>
      </c>
      <c r="H944" s="16" t="s">
        <v>303</v>
      </c>
      <c r="I944" s="16" t="s">
        <v>304</v>
      </c>
      <c r="J944" s="16">
        <v>109</v>
      </c>
      <c r="K944" s="16" t="s">
        <v>1006</v>
      </c>
      <c r="L944" s="16" t="s">
        <v>997</v>
      </c>
      <c r="M944" s="16"/>
      <c r="N944" s="16" t="s">
        <v>22</v>
      </c>
      <c r="O944" s="16" t="s">
        <v>61</v>
      </c>
      <c r="P944" s="16" t="s">
        <v>234</v>
      </c>
      <c r="Q944" s="16" t="s">
        <v>239</v>
      </c>
      <c r="R944" s="17">
        <v>16</v>
      </c>
      <c r="S944" s="18">
        <f>IF(J944&lt;25,1,1+(J944-25)/J944)</f>
        <v>1.7706422018348624</v>
      </c>
      <c r="T944" s="16">
        <v>1</v>
      </c>
      <c r="U944" s="16">
        <f>O944*S944*T944</f>
        <v>56.660550458715598</v>
      </c>
      <c r="V944" s="16"/>
      <c r="W944" s="16"/>
      <c r="X944" s="18">
        <f>R944*S944</f>
        <v>28.330275229357799</v>
      </c>
      <c r="Y944" s="16"/>
      <c r="Z944" s="18">
        <f>U944+V944+W944+X944+Y944</f>
        <v>84.9908256880734</v>
      </c>
      <c r="AA944" s="3"/>
    </row>
    <row r="945" spans="1:27" s="33" customFormat="1" outlineLevel="2">
      <c r="A945" s="16" t="s">
        <v>30</v>
      </c>
      <c r="B945" s="16" t="s">
        <v>276</v>
      </c>
      <c r="C945" s="16" t="s">
        <v>277</v>
      </c>
      <c r="D945" s="16" t="s">
        <v>1719</v>
      </c>
      <c r="E945" s="16" t="s">
        <v>1648</v>
      </c>
      <c r="F945" s="16" t="s">
        <v>16</v>
      </c>
      <c r="G945" s="16" t="s">
        <v>302</v>
      </c>
      <c r="H945" s="16" t="s">
        <v>303</v>
      </c>
      <c r="I945" s="16" t="s">
        <v>304</v>
      </c>
      <c r="J945" s="16">
        <v>130</v>
      </c>
      <c r="K945" s="16" t="s">
        <v>237</v>
      </c>
      <c r="L945" s="16" t="s">
        <v>301</v>
      </c>
      <c r="M945" s="16"/>
      <c r="N945" s="16" t="s">
        <v>22</v>
      </c>
      <c r="O945" s="16" t="s">
        <v>61</v>
      </c>
      <c r="P945" s="16" t="s">
        <v>234</v>
      </c>
      <c r="Q945" s="16" t="s">
        <v>239</v>
      </c>
      <c r="R945" s="17">
        <v>16</v>
      </c>
      <c r="S945" s="18">
        <f>IF(J945&lt;25,1,1+(J945-25)/J945)</f>
        <v>1.8076923076923077</v>
      </c>
      <c r="T945" s="16">
        <v>1</v>
      </c>
      <c r="U945" s="16">
        <f>O945*S945*T945</f>
        <v>57.846153846153847</v>
      </c>
      <c r="V945" s="16"/>
      <c r="W945" s="16"/>
      <c r="X945" s="18">
        <f>R945*S945</f>
        <v>28.923076923076923</v>
      </c>
      <c r="Y945" s="16"/>
      <c r="Z945" s="18">
        <f>U945+V945+W945+X945+Y945</f>
        <v>86.769230769230774</v>
      </c>
      <c r="AA945" s="3"/>
    </row>
    <row r="946" spans="1:27" s="33" customFormat="1" outlineLevel="2">
      <c r="A946" s="16" t="s">
        <v>42</v>
      </c>
      <c r="B946" s="16" t="s">
        <v>276</v>
      </c>
      <c r="C946" s="16" t="s">
        <v>2160</v>
      </c>
      <c r="D946" s="16" t="s">
        <v>1719</v>
      </c>
      <c r="E946" s="16" t="s">
        <v>1667</v>
      </c>
      <c r="F946" s="16" t="s">
        <v>16</v>
      </c>
      <c r="G946" s="16" t="s">
        <v>302</v>
      </c>
      <c r="H946" s="16" t="s">
        <v>303</v>
      </c>
      <c r="I946" s="16" t="s">
        <v>304</v>
      </c>
      <c r="J946" s="16">
        <v>72</v>
      </c>
      <c r="K946" s="16"/>
      <c r="L946" s="16"/>
      <c r="M946" s="16"/>
      <c r="N946" s="16" t="s">
        <v>22</v>
      </c>
      <c r="O946" s="16" t="s">
        <v>61</v>
      </c>
      <c r="P946" s="16" t="s">
        <v>234</v>
      </c>
      <c r="Q946" s="16" t="s">
        <v>239</v>
      </c>
      <c r="R946" s="16">
        <v>16</v>
      </c>
      <c r="S946" s="18">
        <f>IF(J946&lt;25,1,1+(J946-25)/J946)</f>
        <v>1.6527777777777777</v>
      </c>
      <c r="T946" s="16">
        <v>1</v>
      </c>
      <c r="U946" s="16">
        <f>O946*S946*T946</f>
        <v>52.888888888888886</v>
      </c>
      <c r="V946" s="16"/>
      <c r="W946" s="16"/>
      <c r="X946" s="18">
        <f>R946*S946</f>
        <v>26.444444444444443</v>
      </c>
      <c r="Y946" s="16"/>
      <c r="Z946" s="18">
        <f>U946+V946+W946+X946+Y946</f>
        <v>79.333333333333329</v>
      </c>
      <c r="AA946" s="3" t="s">
        <v>1725</v>
      </c>
    </row>
    <row r="947" spans="1:27" s="33" customFormat="1" outlineLevel="2">
      <c r="A947" s="16" t="s">
        <v>30</v>
      </c>
      <c r="B947" s="16" t="s">
        <v>551</v>
      </c>
      <c r="C947" s="16" t="s">
        <v>552</v>
      </c>
      <c r="D947" s="16" t="s">
        <v>1719</v>
      </c>
      <c r="E947" s="16" t="s">
        <v>1648</v>
      </c>
      <c r="F947" s="16" t="s">
        <v>45</v>
      </c>
      <c r="G947" s="16" t="s">
        <v>302</v>
      </c>
      <c r="H947" s="16" t="s">
        <v>303</v>
      </c>
      <c r="I947" s="16" t="s">
        <v>304</v>
      </c>
      <c r="J947" s="16">
        <v>79</v>
      </c>
      <c r="K947" s="16" t="s">
        <v>417</v>
      </c>
      <c r="L947" s="16" t="s">
        <v>284</v>
      </c>
      <c r="M947" s="16"/>
      <c r="N947" s="16" t="s">
        <v>61</v>
      </c>
      <c r="O947" s="16" t="s">
        <v>144</v>
      </c>
      <c r="P947" s="16" t="s">
        <v>21</v>
      </c>
      <c r="Q947" s="16" t="s">
        <v>239</v>
      </c>
      <c r="R947" s="17">
        <v>14</v>
      </c>
      <c r="S947" s="18">
        <f>IF(J947&lt;25,1,1+(J947-25)/J947)</f>
        <v>1.6835443037974684</v>
      </c>
      <c r="T947" s="16">
        <v>1</v>
      </c>
      <c r="U947" s="16">
        <f>O947*S947*T947</f>
        <v>30.303797468354432</v>
      </c>
      <c r="V947" s="16"/>
      <c r="W947" s="16"/>
      <c r="X947" s="18">
        <f>R947*S947</f>
        <v>23.569620253164558</v>
      </c>
      <c r="Y947" s="16"/>
      <c r="Z947" s="18">
        <f>U947+V947+W947+X947+Y947</f>
        <v>53.87341772151899</v>
      </c>
      <c r="AA947" s="3"/>
    </row>
    <row r="948" spans="1:27" s="33" customFormat="1" outlineLevel="2">
      <c r="A948" s="16" t="s">
        <v>42</v>
      </c>
      <c r="B948" s="16" t="s">
        <v>551</v>
      </c>
      <c r="C948" s="16" t="s">
        <v>552</v>
      </c>
      <c r="D948" s="16" t="s">
        <v>1719</v>
      </c>
      <c r="E948" s="16" t="s">
        <v>1667</v>
      </c>
      <c r="F948" s="16" t="s">
        <v>45</v>
      </c>
      <c r="G948" s="16" t="s">
        <v>302</v>
      </c>
      <c r="H948" s="16" t="s">
        <v>303</v>
      </c>
      <c r="I948" s="16" t="s">
        <v>304</v>
      </c>
      <c r="J948" s="16">
        <v>98</v>
      </c>
      <c r="K948" s="16" t="s">
        <v>937</v>
      </c>
      <c r="L948" s="16" t="s">
        <v>1109</v>
      </c>
      <c r="M948" s="16"/>
      <c r="N948" s="16" t="s">
        <v>61</v>
      </c>
      <c r="O948" s="16" t="s">
        <v>144</v>
      </c>
      <c r="P948" s="16" t="s">
        <v>21</v>
      </c>
      <c r="Q948" s="16" t="s">
        <v>239</v>
      </c>
      <c r="R948" s="17">
        <v>14</v>
      </c>
      <c r="S948" s="18">
        <f>IF(J948&lt;25,1,1+(J948-25)/J948)</f>
        <v>1.7448979591836735</v>
      </c>
      <c r="T948" s="16">
        <v>1</v>
      </c>
      <c r="U948" s="16">
        <f>O948*S948*T948</f>
        <v>31.408163265306122</v>
      </c>
      <c r="V948" s="16"/>
      <c r="W948" s="16"/>
      <c r="X948" s="18">
        <f>R948*S948</f>
        <v>24.428571428571431</v>
      </c>
      <c r="Y948" s="16"/>
      <c r="Z948" s="18">
        <f>U948+V948+W948+X948+Y948</f>
        <v>55.836734693877553</v>
      </c>
      <c r="AA948" s="3"/>
    </row>
    <row r="949" spans="1:27" s="33" customFormat="1" ht="27" outlineLevel="2">
      <c r="A949" s="11"/>
      <c r="B949" s="11"/>
      <c r="C949" s="11" t="s">
        <v>1441</v>
      </c>
      <c r="D949" s="11" t="s">
        <v>1727</v>
      </c>
      <c r="E949" s="11"/>
      <c r="F949" s="11"/>
      <c r="G949" s="16" t="s">
        <v>302</v>
      </c>
      <c r="H949" s="11" t="s">
        <v>303</v>
      </c>
      <c r="I949" s="11"/>
      <c r="J949" s="11"/>
      <c r="K949" s="11"/>
      <c r="L949" s="11"/>
      <c r="M949" s="11"/>
      <c r="N949" s="11"/>
      <c r="O949" s="11"/>
      <c r="P949" s="11"/>
      <c r="Q949" s="11"/>
      <c r="R949" s="10"/>
      <c r="S949" s="11"/>
      <c r="T949" s="11"/>
      <c r="U949" s="11"/>
      <c r="V949" s="11"/>
      <c r="W949" s="11">
        <v>15</v>
      </c>
      <c r="X949" s="11"/>
      <c r="Y949" s="11"/>
      <c r="Z949" s="18">
        <f>U949+V949+W949+X949+Y949</f>
        <v>15</v>
      </c>
    </row>
    <row r="950" spans="1:27" s="33" customFormat="1" outlineLevel="1">
      <c r="A950" s="11"/>
      <c r="B950" s="11"/>
      <c r="C950" s="11"/>
      <c r="D950" s="11"/>
      <c r="E950" s="11"/>
      <c r="F950" s="11"/>
      <c r="G950" s="42" t="s">
        <v>2440</v>
      </c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0"/>
      <c r="S950" s="11"/>
      <c r="T950" s="11"/>
      <c r="U950" s="11"/>
      <c r="V950" s="11"/>
      <c r="W950" s="11"/>
      <c r="X950" s="11"/>
      <c r="Y950" s="11"/>
      <c r="Z950" s="18">
        <f>SUBTOTAL(9,Z942:Z949)</f>
        <v>535.53595735605859</v>
      </c>
    </row>
    <row r="951" spans="1:27" s="33" customFormat="1" outlineLevel="2">
      <c r="A951" s="16" t="s">
        <v>30</v>
      </c>
      <c r="B951" s="16" t="s">
        <v>347</v>
      </c>
      <c r="C951" s="16" t="s">
        <v>348</v>
      </c>
      <c r="D951" s="16" t="s">
        <v>1666</v>
      </c>
      <c r="E951" s="16" t="s">
        <v>1648</v>
      </c>
      <c r="F951" s="16" t="s">
        <v>16</v>
      </c>
      <c r="G951" s="16" t="s">
        <v>356</v>
      </c>
      <c r="H951" s="16" t="s">
        <v>357</v>
      </c>
      <c r="I951" s="16" t="s">
        <v>19</v>
      </c>
      <c r="J951" s="16">
        <v>15</v>
      </c>
      <c r="K951" s="16" t="s">
        <v>231</v>
      </c>
      <c r="L951" s="16" t="s">
        <v>119</v>
      </c>
      <c r="M951" s="16" t="s">
        <v>358</v>
      </c>
      <c r="N951" s="16" t="s">
        <v>22</v>
      </c>
      <c r="O951" s="16" t="s">
        <v>22</v>
      </c>
      <c r="P951" s="16" t="s">
        <v>25</v>
      </c>
      <c r="Q951" s="16" t="s">
        <v>25</v>
      </c>
      <c r="R951" s="17">
        <v>0</v>
      </c>
      <c r="S951" s="18">
        <f>IF(J951&lt;25,1,1+(J951-25)/J951)</f>
        <v>1</v>
      </c>
      <c r="T951" s="16">
        <v>1</v>
      </c>
      <c r="U951" s="16">
        <f>O951*S951*T951</f>
        <v>48</v>
      </c>
      <c r="V951" s="16"/>
      <c r="W951" s="16"/>
      <c r="X951" s="18"/>
      <c r="Y951" s="16"/>
      <c r="Z951" s="18">
        <f>U951+V951+W951+X951+Y951</f>
        <v>48</v>
      </c>
      <c r="AA951" s="3"/>
    </row>
    <row r="952" spans="1:27" s="33" customFormat="1" outlineLevel="2">
      <c r="A952" s="16" t="s">
        <v>13</v>
      </c>
      <c r="B952" s="16" t="s">
        <v>1030</v>
      </c>
      <c r="C952" s="16" t="s">
        <v>1031</v>
      </c>
      <c r="D952" s="16" t="s">
        <v>2161</v>
      </c>
      <c r="E952" s="16" t="s">
        <v>2162</v>
      </c>
      <c r="F952" s="16" t="s">
        <v>33</v>
      </c>
      <c r="G952" s="16" t="s">
        <v>356</v>
      </c>
      <c r="H952" s="16" t="s">
        <v>357</v>
      </c>
      <c r="I952" s="16" t="s">
        <v>19</v>
      </c>
      <c r="J952" s="16">
        <v>51</v>
      </c>
      <c r="K952" s="16" t="s">
        <v>1032</v>
      </c>
      <c r="L952" s="16" t="s">
        <v>1033</v>
      </c>
      <c r="M952" s="16" t="s">
        <v>1034</v>
      </c>
      <c r="N952" s="16" t="s">
        <v>39</v>
      </c>
      <c r="O952" s="16" t="s">
        <v>39</v>
      </c>
      <c r="P952" s="16" t="s">
        <v>25</v>
      </c>
      <c r="Q952" s="16" t="s">
        <v>25</v>
      </c>
      <c r="R952" s="17">
        <v>0</v>
      </c>
      <c r="S952" s="18">
        <f>IF(J952&lt;25,1,1+(J952-25)/J952)</f>
        <v>1.5098039215686274</v>
      </c>
      <c r="T952" s="16">
        <v>1</v>
      </c>
      <c r="U952" s="16">
        <f>O952*S952*T952</f>
        <v>96.627450980392155</v>
      </c>
      <c r="V952" s="16"/>
      <c r="W952" s="16"/>
      <c r="X952" s="18"/>
      <c r="Y952" s="16"/>
      <c r="Z952" s="18">
        <f>U952+V952+W952+X952+Y952</f>
        <v>96.627450980392155</v>
      </c>
      <c r="AA952" s="3"/>
    </row>
    <row r="953" spans="1:27" s="8" customFormat="1" outlineLevel="2">
      <c r="A953" s="16" t="s">
        <v>13</v>
      </c>
      <c r="B953" s="16" t="s">
        <v>1048</v>
      </c>
      <c r="C953" s="16" t="s">
        <v>1049</v>
      </c>
      <c r="D953" s="16" t="s">
        <v>2163</v>
      </c>
      <c r="E953" s="16" t="s">
        <v>2162</v>
      </c>
      <c r="F953" s="16" t="s">
        <v>51</v>
      </c>
      <c r="G953" s="16" t="s">
        <v>356</v>
      </c>
      <c r="H953" s="16" t="s">
        <v>357</v>
      </c>
      <c r="I953" s="16" t="s">
        <v>19</v>
      </c>
      <c r="J953" s="16">
        <v>74</v>
      </c>
      <c r="K953" s="16"/>
      <c r="L953" s="16"/>
      <c r="M953" s="16" t="s">
        <v>1034</v>
      </c>
      <c r="N953" s="16" t="s">
        <v>56</v>
      </c>
      <c r="O953" s="16" t="s">
        <v>25</v>
      </c>
      <c r="P953" s="16" t="s">
        <v>56</v>
      </c>
      <c r="Q953" s="16" t="s">
        <v>25</v>
      </c>
      <c r="R953" s="17">
        <f>P953+Q953</f>
        <v>16</v>
      </c>
      <c r="S953" s="18">
        <f>IF(J953/2&lt;25,1,1+(J953/2-25)/J953/2)</f>
        <v>1.0810810810810811</v>
      </c>
      <c r="T953" s="16"/>
      <c r="U953" s="16"/>
      <c r="V953" s="16"/>
      <c r="W953" s="16"/>
      <c r="X953" s="18">
        <f>R953*S953*2</f>
        <v>34.594594594594597</v>
      </c>
      <c r="Y953" s="16"/>
      <c r="Z953" s="18">
        <f>U953+V953+W953+X953+Y953</f>
        <v>34.594594594594597</v>
      </c>
      <c r="AA953" s="33"/>
    </row>
    <row r="954" spans="1:27" s="33" customFormat="1" outlineLevel="2">
      <c r="A954" s="21"/>
      <c r="B954" s="21"/>
      <c r="C954" s="21"/>
      <c r="D954" s="16" t="s">
        <v>2164</v>
      </c>
      <c r="E954" s="21"/>
      <c r="F954" s="21"/>
      <c r="G954" s="16" t="s">
        <v>356</v>
      </c>
      <c r="H954" s="34" t="s">
        <v>1507</v>
      </c>
      <c r="I954" s="34"/>
      <c r="J954" s="34">
        <v>3</v>
      </c>
      <c r="K954" s="21"/>
      <c r="L954" s="21"/>
      <c r="M954" s="21"/>
      <c r="N954" s="21"/>
      <c r="O954" s="21"/>
      <c r="P954" s="21"/>
      <c r="Q954" s="21"/>
      <c r="R954" s="21"/>
      <c r="S954" s="35"/>
      <c r="T954" s="17"/>
      <c r="U954" s="16"/>
      <c r="V954" s="17">
        <f>J954*14</f>
        <v>42</v>
      </c>
      <c r="W954" s="17"/>
      <c r="X954" s="23"/>
      <c r="Y954" s="17"/>
      <c r="Z954" s="18">
        <f>U954+V954+W954+X954+Y954</f>
        <v>42</v>
      </c>
      <c r="AA954" s="3"/>
    </row>
    <row r="955" spans="1:27" s="33" customFormat="1" outlineLevel="2">
      <c r="A955" s="21"/>
      <c r="B955" s="21"/>
      <c r="C955" s="21"/>
      <c r="D955" s="16" t="s">
        <v>2165</v>
      </c>
      <c r="E955" s="21"/>
      <c r="F955" s="21"/>
      <c r="G955" s="16" t="s">
        <v>356</v>
      </c>
      <c r="H955" s="21" t="s">
        <v>1507</v>
      </c>
      <c r="I955" s="21"/>
      <c r="J955" s="21">
        <v>6</v>
      </c>
      <c r="K955" s="21"/>
      <c r="L955" s="21"/>
      <c r="M955" s="21"/>
      <c r="N955" s="21"/>
      <c r="O955" s="21"/>
      <c r="P955" s="21"/>
      <c r="Q955" s="21"/>
      <c r="R955" s="21"/>
      <c r="S955" s="35"/>
      <c r="T955" s="17"/>
      <c r="U955" s="17"/>
      <c r="V955" s="17"/>
      <c r="W955" s="17"/>
      <c r="X955" s="23"/>
      <c r="Y955" s="17">
        <f>2*J955</f>
        <v>12</v>
      </c>
      <c r="Z955" s="18">
        <f>U955+V955+W955+X955+Y955</f>
        <v>12</v>
      </c>
    </row>
    <row r="956" spans="1:27" s="33" customFormat="1" outlineLevel="2">
      <c r="A956" s="16" t="s">
        <v>521</v>
      </c>
      <c r="B956" s="16" t="s">
        <v>897</v>
      </c>
      <c r="C956" s="16" t="s">
        <v>898</v>
      </c>
      <c r="D956" s="16" t="s">
        <v>2166</v>
      </c>
      <c r="E956" s="16" t="s">
        <v>2167</v>
      </c>
      <c r="F956" s="16" t="s">
        <v>2168</v>
      </c>
      <c r="G956" s="16" t="s">
        <v>356</v>
      </c>
      <c r="H956" s="21" t="s">
        <v>1507</v>
      </c>
      <c r="I956" s="16"/>
      <c r="J956" s="16">
        <v>4</v>
      </c>
      <c r="K956" s="16"/>
      <c r="L956" s="16"/>
      <c r="M956" s="16"/>
      <c r="N956" s="16"/>
      <c r="O956" s="16"/>
      <c r="P956" s="16"/>
      <c r="Q956" s="16"/>
      <c r="R956" s="17"/>
      <c r="S956" s="18"/>
      <c r="T956" s="16"/>
      <c r="U956" s="16"/>
      <c r="V956" s="16"/>
      <c r="W956" s="16"/>
      <c r="X956" s="18">
        <f>0.3*14*J956</f>
        <v>16.8</v>
      </c>
      <c r="Y956" s="16"/>
      <c r="Z956" s="18">
        <f>U956+V956+W956+X956+Y956</f>
        <v>16.8</v>
      </c>
      <c r="AA956" s="3"/>
    </row>
    <row r="957" spans="1:27" s="33" customFormat="1" outlineLevel="1">
      <c r="A957" s="16"/>
      <c r="B957" s="16"/>
      <c r="C957" s="16"/>
      <c r="D957" s="16"/>
      <c r="E957" s="16"/>
      <c r="F957" s="16"/>
      <c r="G957" s="42" t="s">
        <v>2441</v>
      </c>
      <c r="H957" s="21"/>
      <c r="I957" s="16"/>
      <c r="J957" s="16"/>
      <c r="K957" s="16"/>
      <c r="L957" s="16"/>
      <c r="M957" s="16"/>
      <c r="N957" s="16"/>
      <c r="O957" s="16"/>
      <c r="P957" s="16"/>
      <c r="Q957" s="16"/>
      <c r="R957" s="17"/>
      <c r="S957" s="18"/>
      <c r="T957" s="16"/>
      <c r="U957" s="16"/>
      <c r="V957" s="16"/>
      <c r="W957" s="16"/>
      <c r="X957" s="18"/>
      <c r="Y957" s="16"/>
      <c r="Z957" s="18">
        <f>SUBTOTAL(9,Z951:Z956)</f>
        <v>250.02204557498675</v>
      </c>
      <c r="AA957" s="3"/>
    </row>
    <row r="958" spans="1:27" s="33" customFormat="1" outlineLevel="2">
      <c r="A958" s="16" t="s">
        <v>521</v>
      </c>
      <c r="B958" s="16" t="s">
        <v>1226</v>
      </c>
      <c r="C958" s="16" t="s">
        <v>1227</v>
      </c>
      <c r="D958" s="16" t="s">
        <v>2169</v>
      </c>
      <c r="E958" s="16" t="s">
        <v>2162</v>
      </c>
      <c r="F958" s="16" t="s">
        <v>45</v>
      </c>
      <c r="G958" s="16" t="s">
        <v>648</v>
      </c>
      <c r="H958" s="16" t="s">
        <v>2170</v>
      </c>
      <c r="I958" s="16" t="s">
        <v>764</v>
      </c>
      <c r="J958" s="16">
        <v>53</v>
      </c>
      <c r="K958" s="16" t="s">
        <v>1045</v>
      </c>
      <c r="L958" s="16" t="s">
        <v>1019</v>
      </c>
      <c r="M958" s="16" t="s">
        <v>906</v>
      </c>
      <c r="N958" s="16" t="s">
        <v>25</v>
      </c>
      <c r="O958" s="16" t="s">
        <v>25</v>
      </c>
      <c r="P958" s="16" t="s">
        <v>25</v>
      </c>
      <c r="Q958" s="16" t="s">
        <v>25</v>
      </c>
      <c r="R958" s="17"/>
      <c r="S958" s="18">
        <f>IF(J958&lt;25,1,1+(J958-25)/J958)</f>
        <v>1.5283018867924527</v>
      </c>
      <c r="T958" s="16"/>
      <c r="U958" s="16"/>
      <c r="V958" s="16"/>
      <c r="W958" s="16"/>
      <c r="X958" s="18">
        <f>32*S958*F958*1/2</f>
        <v>48.905660377358487</v>
      </c>
      <c r="Y958" s="16"/>
      <c r="Z958" s="18">
        <f>U958+V958+W958+X958+Y958</f>
        <v>48.905660377358487</v>
      </c>
    </row>
    <row r="959" spans="1:27" s="33" customFormat="1" outlineLevel="2">
      <c r="A959" s="16" t="s">
        <v>13</v>
      </c>
      <c r="B959" s="16" t="s">
        <v>646</v>
      </c>
      <c r="C959" s="16" t="s">
        <v>647</v>
      </c>
      <c r="D959" s="16" t="s">
        <v>1666</v>
      </c>
      <c r="E959" s="16" t="s">
        <v>1648</v>
      </c>
      <c r="F959" s="16" t="s">
        <v>16</v>
      </c>
      <c r="G959" s="16" t="s">
        <v>648</v>
      </c>
      <c r="H959" s="16" t="s">
        <v>649</v>
      </c>
      <c r="I959" s="16" t="s">
        <v>19</v>
      </c>
      <c r="J959" s="16">
        <v>42</v>
      </c>
      <c r="K959" s="16" t="s">
        <v>171</v>
      </c>
      <c r="L959" s="16" t="s">
        <v>67</v>
      </c>
      <c r="M959" s="16" t="s">
        <v>89</v>
      </c>
      <c r="N959" s="16" t="s">
        <v>22</v>
      </c>
      <c r="O959" s="16" t="s">
        <v>23</v>
      </c>
      <c r="P959" s="16" t="s">
        <v>25</v>
      </c>
      <c r="Q959" s="16" t="s">
        <v>24</v>
      </c>
      <c r="R959" s="17">
        <v>20</v>
      </c>
      <c r="S959" s="18">
        <f>IF(J959&lt;25,1,1+(J959-25)/J959)</f>
        <v>1.4047619047619047</v>
      </c>
      <c r="T959" s="16">
        <v>1</v>
      </c>
      <c r="U959" s="16">
        <f>O959*S959*T959</f>
        <v>39.333333333333329</v>
      </c>
      <c r="V959" s="16"/>
      <c r="W959" s="16"/>
      <c r="X959" s="18">
        <f>R959*S959</f>
        <v>28.095238095238095</v>
      </c>
      <c r="Y959" s="16"/>
      <c r="Z959" s="18">
        <f>U959+V959+W959+X959+Y959</f>
        <v>67.428571428571416</v>
      </c>
      <c r="AA959" s="3"/>
    </row>
    <row r="960" spans="1:27" s="33" customFormat="1" outlineLevel="2">
      <c r="A960" s="16" t="s">
        <v>13</v>
      </c>
      <c r="B960" s="16" t="s">
        <v>757</v>
      </c>
      <c r="C960" s="16" t="s">
        <v>758</v>
      </c>
      <c r="D960" s="16" t="s">
        <v>2171</v>
      </c>
      <c r="E960" s="16" t="s">
        <v>2172</v>
      </c>
      <c r="F960" s="16" t="s">
        <v>16</v>
      </c>
      <c r="G960" s="16" t="s">
        <v>648</v>
      </c>
      <c r="H960" s="16" t="s">
        <v>2170</v>
      </c>
      <c r="I960" s="16" t="s">
        <v>764</v>
      </c>
      <c r="J960" s="16">
        <v>88</v>
      </c>
      <c r="K960" s="16" t="s">
        <v>237</v>
      </c>
      <c r="L960" s="16" t="s">
        <v>636</v>
      </c>
      <c r="M960" s="16" t="s">
        <v>765</v>
      </c>
      <c r="N960" s="16" t="s">
        <v>22</v>
      </c>
      <c r="O960" s="16" t="s">
        <v>138</v>
      </c>
      <c r="P960" s="16" t="s">
        <v>21</v>
      </c>
      <c r="Q960" s="16" t="s">
        <v>25</v>
      </c>
      <c r="R960" s="17">
        <v>4</v>
      </c>
      <c r="S960" s="18">
        <f>IF(J960&lt;25,1,1+(J960-25)/J960)</f>
        <v>1.7159090909090908</v>
      </c>
      <c r="T960" s="16">
        <v>1.2</v>
      </c>
      <c r="U960" s="16">
        <f>O960*S960*T960*1/3</f>
        <v>30.2</v>
      </c>
      <c r="V960" s="16"/>
      <c r="W960" s="16"/>
      <c r="X960" s="18">
        <f>R960*S960</f>
        <v>6.8636363636363633</v>
      </c>
      <c r="Y960" s="16"/>
      <c r="Z960" s="18">
        <f>U960+V960+W960+X960+Y960</f>
        <v>37.063636363636363</v>
      </c>
    </row>
    <row r="961" spans="1:27" s="33" customFormat="1" outlineLevel="2">
      <c r="A961" s="16" t="s">
        <v>521</v>
      </c>
      <c r="B961" s="16" t="s">
        <v>897</v>
      </c>
      <c r="C961" s="16" t="s">
        <v>898</v>
      </c>
      <c r="D961" s="16" t="s">
        <v>1730</v>
      </c>
      <c r="E961" s="16" t="s">
        <v>1648</v>
      </c>
      <c r="F961" s="16" t="s">
        <v>1731</v>
      </c>
      <c r="G961" s="16" t="s">
        <v>648</v>
      </c>
      <c r="H961" s="16" t="s">
        <v>2170</v>
      </c>
      <c r="I961" s="16"/>
      <c r="J961" s="16">
        <v>4</v>
      </c>
      <c r="K961" s="16"/>
      <c r="L961" s="16"/>
      <c r="M961" s="16"/>
      <c r="N961" s="16"/>
      <c r="O961" s="16"/>
      <c r="P961" s="16"/>
      <c r="Q961" s="16"/>
      <c r="R961" s="17"/>
      <c r="S961" s="18"/>
      <c r="T961" s="16"/>
      <c r="U961" s="16"/>
      <c r="V961" s="16"/>
      <c r="W961" s="16"/>
      <c r="X961" s="18">
        <f>0.3*14*J961</f>
        <v>16.8</v>
      </c>
      <c r="Y961" s="16"/>
      <c r="Z961" s="18">
        <f>U961+V961+W961+X961+Y961</f>
        <v>16.8</v>
      </c>
      <c r="AA961" s="3"/>
    </row>
    <row r="962" spans="1:27" s="33" customFormat="1" outlineLevel="2">
      <c r="A962" s="21"/>
      <c r="B962" s="21"/>
      <c r="C962" s="21"/>
      <c r="D962" s="16" t="s">
        <v>1649</v>
      </c>
      <c r="E962" s="21"/>
      <c r="F962" s="21"/>
      <c r="G962" s="16" t="s">
        <v>648</v>
      </c>
      <c r="H962" s="34" t="s">
        <v>1509</v>
      </c>
      <c r="I962" s="34"/>
      <c r="J962" s="34">
        <v>4</v>
      </c>
      <c r="K962" s="21"/>
      <c r="L962" s="21"/>
      <c r="M962" s="21"/>
      <c r="N962" s="21"/>
      <c r="O962" s="21"/>
      <c r="P962" s="21"/>
      <c r="Q962" s="21"/>
      <c r="R962" s="21"/>
      <c r="S962" s="35"/>
      <c r="T962" s="17"/>
      <c r="U962" s="16"/>
      <c r="V962" s="17">
        <f>J962*14</f>
        <v>56</v>
      </c>
      <c r="W962" s="17"/>
      <c r="X962" s="23"/>
      <c r="Y962" s="17"/>
      <c r="Z962" s="18">
        <f>U962+V962+W962+X962+Y962</f>
        <v>56</v>
      </c>
      <c r="AA962" s="3"/>
    </row>
    <row r="963" spans="1:27" s="33" customFormat="1" outlineLevel="2">
      <c r="A963" s="21"/>
      <c r="B963" s="21"/>
      <c r="C963" s="21"/>
      <c r="D963" s="16" t="s">
        <v>1877</v>
      </c>
      <c r="E963" s="21"/>
      <c r="F963" s="21"/>
      <c r="G963" s="16" t="s">
        <v>648</v>
      </c>
      <c r="H963" s="21" t="s">
        <v>1509</v>
      </c>
      <c r="I963" s="21"/>
      <c r="J963" s="21">
        <v>7</v>
      </c>
      <c r="K963" s="21"/>
      <c r="L963" s="21"/>
      <c r="M963" s="21"/>
      <c r="N963" s="21"/>
      <c r="O963" s="21"/>
      <c r="P963" s="21"/>
      <c r="Q963" s="21"/>
      <c r="R963" s="21"/>
      <c r="S963" s="35"/>
      <c r="T963" s="17"/>
      <c r="U963" s="17"/>
      <c r="V963" s="17"/>
      <c r="W963" s="17"/>
      <c r="X963" s="23"/>
      <c r="Y963" s="17">
        <f>2*J963</f>
        <v>14</v>
      </c>
      <c r="Z963" s="18">
        <f>U963+V963+W963+X963+Y963</f>
        <v>14</v>
      </c>
    </row>
    <row r="964" spans="1:27" s="33" customFormat="1" outlineLevel="1">
      <c r="A964" s="21"/>
      <c r="B964" s="21"/>
      <c r="C964" s="21"/>
      <c r="D964" s="16"/>
      <c r="E964" s="21"/>
      <c r="F964" s="21"/>
      <c r="G964" s="42" t="s">
        <v>2442</v>
      </c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35"/>
      <c r="T964" s="17"/>
      <c r="U964" s="17"/>
      <c r="V964" s="17"/>
      <c r="W964" s="17"/>
      <c r="X964" s="23"/>
      <c r="Y964" s="17"/>
      <c r="Z964" s="18">
        <f>SUBTOTAL(9,Z958:Z963)</f>
        <v>240.19786816956628</v>
      </c>
    </row>
    <row r="965" spans="1:27" s="33" customFormat="1" outlineLevel="2">
      <c r="A965" s="16" t="s">
        <v>42</v>
      </c>
      <c r="B965" s="16" t="s">
        <v>419</v>
      </c>
      <c r="C965" s="16" t="s">
        <v>420</v>
      </c>
      <c r="D965" s="16" t="s">
        <v>1666</v>
      </c>
      <c r="E965" s="16" t="s">
        <v>1648</v>
      </c>
      <c r="F965" s="16" t="s">
        <v>33</v>
      </c>
      <c r="G965" s="16" t="s">
        <v>447</v>
      </c>
      <c r="H965" s="16" t="s">
        <v>448</v>
      </c>
      <c r="I965" s="16" t="s">
        <v>19</v>
      </c>
      <c r="J965" s="16">
        <v>95</v>
      </c>
      <c r="K965" s="16" t="s">
        <v>112</v>
      </c>
      <c r="L965" s="16" t="s">
        <v>449</v>
      </c>
      <c r="M965" s="16" t="s">
        <v>451</v>
      </c>
      <c r="N965" s="16" t="s">
        <v>39</v>
      </c>
      <c r="O965" s="16" t="s">
        <v>39</v>
      </c>
      <c r="P965" s="16" t="s">
        <v>25</v>
      </c>
      <c r="Q965" s="16" t="s">
        <v>25</v>
      </c>
      <c r="R965" s="17">
        <v>0</v>
      </c>
      <c r="S965" s="18">
        <f>IF(J965&lt;25,1,1+(J965-25)/J965)</f>
        <v>1.736842105263158</v>
      </c>
      <c r="T965" s="16">
        <v>1</v>
      </c>
      <c r="U965" s="16">
        <f>O965*S965*T965</f>
        <v>111.15789473684211</v>
      </c>
      <c r="V965" s="16"/>
      <c r="W965" s="16"/>
      <c r="X965" s="18"/>
      <c r="Y965" s="16"/>
      <c r="Z965" s="18">
        <f>U965+V965+W965+X965+Y965</f>
        <v>111.15789473684211</v>
      </c>
      <c r="AA965" s="3"/>
    </row>
    <row r="966" spans="1:27" s="33" customFormat="1" outlineLevel="2">
      <c r="A966" s="16" t="s">
        <v>42</v>
      </c>
      <c r="B966" s="16" t="s">
        <v>419</v>
      </c>
      <c r="C966" s="16" t="s">
        <v>420</v>
      </c>
      <c r="D966" s="16" t="s">
        <v>1666</v>
      </c>
      <c r="E966" s="16" t="s">
        <v>1648</v>
      </c>
      <c r="F966" s="16" t="s">
        <v>33</v>
      </c>
      <c r="G966" s="16" t="s">
        <v>447</v>
      </c>
      <c r="H966" s="16" t="s">
        <v>448</v>
      </c>
      <c r="I966" s="16" t="s">
        <v>19</v>
      </c>
      <c r="J966" s="16">
        <v>102</v>
      </c>
      <c r="K966" s="16" t="s">
        <v>441</v>
      </c>
      <c r="L966" s="16" t="s">
        <v>449</v>
      </c>
      <c r="M966" s="16" t="s">
        <v>450</v>
      </c>
      <c r="N966" s="16" t="s">
        <v>39</v>
      </c>
      <c r="O966" s="16" t="s">
        <v>39</v>
      </c>
      <c r="P966" s="16" t="s">
        <v>25</v>
      </c>
      <c r="Q966" s="16" t="s">
        <v>25</v>
      </c>
      <c r="R966" s="17">
        <v>0</v>
      </c>
      <c r="S966" s="18">
        <f>IF(J966&lt;25,1,1+(J966-25)/J966)</f>
        <v>1.7549019607843137</v>
      </c>
      <c r="T966" s="16">
        <v>1</v>
      </c>
      <c r="U966" s="16">
        <f>O966*S966*T966</f>
        <v>112.31372549019608</v>
      </c>
      <c r="V966" s="16"/>
      <c r="W966" s="16"/>
      <c r="X966" s="18"/>
      <c r="Y966" s="16"/>
      <c r="Z966" s="18">
        <f>U966+V966+W966+X966+Y966</f>
        <v>112.31372549019608</v>
      </c>
      <c r="AA966" s="3"/>
    </row>
    <row r="967" spans="1:27" s="33" customFormat="1" outlineLevel="2">
      <c r="A967" s="16" t="s">
        <v>13</v>
      </c>
      <c r="B967" s="16" t="s">
        <v>509</v>
      </c>
      <c r="C967" s="16" t="s">
        <v>510</v>
      </c>
      <c r="D967" s="16" t="s">
        <v>1647</v>
      </c>
      <c r="E967" s="16" t="s">
        <v>1648</v>
      </c>
      <c r="F967" s="16" t="s">
        <v>99</v>
      </c>
      <c r="G967" s="16" t="s">
        <v>447</v>
      </c>
      <c r="H967" s="16" t="s">
        <v>448</v>
      </c>
      <c r="I967" s="16" t="s">
        <v>19</v>
      </c>
      <c r="J967" s="16">
        <v>25</v>
      </c>
      <c r="K967" s="16" t="s">
        <v>513</v>
      </c>
      <c r="L967" s="16" t="s">
        <v>517</v>
      </c>
      <c r="M967" s="16" t="s">
        <v>80</v>
      </c>
      <c r="N967" s="16" t="s">
        <v>25</v>
      </c>
      <c r="O967" s="16" t="s">
        <v>25</v>
      </c>
      <c r="P967" s="16" t="s">
        <v>25</v>
      </c>
      <c r="Q967" s="16" t="s">
        <v>25</v>
      </c>
      <c r="R967" s="17"/>
      <c r="S967" s="18">
        <f>IF(J967&lt;25,1,1+(J967-25)/J967)</f>
        <v>1</v>
      </c>
      <c r="T967" s="16"/>
      <c r="U967" s="16"/>
      <c r="V967" s="16"/>
      <c r="W967" s="16"/>
      <c r="X967" s="18">
        <f>32*S967*F967</f>
        <v>32</v>
      </c>
      <c r="Y967" s="16"/>
      <c r="Z967" s="18">
        <f>U967+V967+W967+X967+Y967</f>
        <v>32</v>
      </c>
    </row>
    <row r="968" spans="1:27" s="33" customFormat="1" outlineLevel="2">
      <c r="A968" s="16" t="s">
        <v>13</v>
      </c>
      <c r="B968" s="16" t="s">
        <v>1298</v>
      </c>
      <c r="C968" s="16" t="s">
        <v>1299</v>
      </c>
      <c r="D968" s="16" t="s">
        <v>1666</v>
      </c>
      <c r="E968" s="16" t="s">
        <v>1667</v>
      </c>
      <c r="F968" s="16" t="s">
        <v>16</v>
      </c>
      <c r="G968" s="16" t="s">
        <v>447</v>
      </c>
      <c r="H968" s="16" t="s">
        <v>448</v>
      </c>
      <c r="I968" s="16" t="s">
        <v>19</v>
      </c>
      <c r="J968" s="16">
        <v>123</v>
      </c>
      <c r="K968" s="16" t="s">
        <v>1174</v>
      </c>
      <c r="L968" s="16" t="s">
        <v>425</v>
      </c>
      <c r="M968" s="16" t="s">
        <v>1300</v>
      </c>
      <c r="N968" s="16" t="s">
        <v>22</v>
      </c>
      <c r="O968" s="16" t="s">
        <v>22</v>
      </c>
      <c r="P968" s="16" t="s">
        <v>25</v>
      </c>
      <c r="Q968" s="16" t="s">
        <v>25</v>
      </c>
      <c r="R968" s="17">
        <v>0</v>
      </c>
      <c r="S968" s="18">
        <f>IF(J968&lt;25,1,1+(J968-25)/J968)</f>
        <v>1.7967479674796749</v>
      </c>
      <c r="T968" s="16">
        <v>1</v>
      </c>
      <c r="U968" s="16">
        <f>O968*S968*T968</f>
        <v>86.243902439024396</v>
      </c>
      <c r="V968" s="16"/>
      <c r="W968" s="16"/>
      <c r="X968" s="18"/>
      <c r="Y968" s="16"/>
      <c r="Z968" s="18">
        <f>U968+V968+W968+X968+Y968</f>
        <v>86.243902439024396</v>
      </c>
      <c r="AA968" s="3"/>
    </row>
    <row r="969" spans="1:27" s="33" customFormat="1" outlineLevel="2">
      <c r="A969" s="16" t="s">
        <v>13</v>
      </c>
      <c r="B969" s="16" t="s">
        <v>1298</v>
      </c>
      <c r="C969" s="16" t="s">
        <v>1299</v>
      </c>
      <c r="D969" s="16" t="s">
        <v>1666</v>
      </c>
      <c r="E969" s="16" t="s">
        <v>1667</v>
      </c>
      <c r="F969" s="16" t="s">
        <v>16</v>
      </c>
      <c r="G969" s="16" t="s">
        <v>447</v>
      </c>
      <c r="H969" s="16" t="s">
        <v>448</v>
      </c>
      <c r="I969" s="16" t="s">
        <v>19</v>
      </c>
      <c r="J969" s="16">
        <v>125</v>
      </c>
      <c r="K969" s="16" t="s">
        <v>1064</v>
      </c>
      <c r="L969" s="16" t="s">
        <v>425</v>
      </c>
      <c r="M969" s="16" t="s">
        <v>1302</v>
      </c>
      <c r="N969" s="16" t="s">
        <v>22</v>
      </c>
      <c r="O969" s="16" t="s">
        <v>22</v>
      </c>
      <c r="P969" s="16" t="s">
        <v>25</v>
      </c>
      <c r="Q969" s="16" t="s">
        <v>25</v>
      </c>
      <c r="R969" s="17">
        <v>0</v>
      </c>
      <c r="S969" s="18">
        <f>IF(J969&lt;25,1,1+(J969-25)/J969)</f>
        <v>1.8</v>
      </c>
      <c r="T969" s="16">
        <v>1</v>
      </c>
      <c r="U969" s="16">
        <f>O969*S969*T969</f>
        <v>86.4</v>
      </c>
      <c r="V969" s="16"/>
      <c r="W969" s="16"/>
      <c r="X969" s="18"/>
      <c r="Y969" s="16"/>
      <c r="Z969" s="18">
        <f>U969+V969+W969+X969+Y969</f>
        <v>86.4</v>
      </c>
      <c r="AA969" s="3"/>
    </row>
    <row r="970" spans="1:27" s="33" customFormat="1" outlineLevel="2">
      <c r="A970" s="16" t="s">
        <v>521</v>
      </c>
      <c r="B970" s="16" t="s">
        <v>897</v>
      </c>
      <c r="C970" s="16" t="s">
        <v>898</v>
      </c>
      <c r="D970" s="16" t="s">
        <v>1730</v>
      </c>
      <c r="E970" s="16" t="s">
        <v>1648</v>
      </c>
      <c r="F970" s="16" t="s">
        <v>2173</v>
      </c>
      <c r="G970" s="16" t="s">
        <v>447</v>
      </c>
      <c r="H970" s="16" t="s">
        <v>2174</v>
      </c>
      <c r="I970" s="16"/>
      <c r="J970" s="16">
        <v>2</v>
      </c>
      <c r="K970" s="16"/>
      <c r="L970" s="16"/>
      <c r="M970" s="16" t="s">
        <v>904</v>
      </c>
      <c r="N970" s="16" t="s">
        <v>25</v>
      </c>
      <c r="O970" s="16" t="s">
        <v>25</v>
      </c>
      <c r="P970" s="16" t="s">
        <v>25</v>
      </c>
      <c r="Q970" s="16" t="s">
        <v>25</v>
      </c>
      <c r="R970" s="16"/>
      <c r="S970" s="18"/>
      <c r="T970" s="16"/>
      <c r="U970" s="16"/>
      <c r="V970" s="16"/>
      <c r="W970" s="16"/>
      <c r="X970" s="18">
        <f>0.3*10*J970</f>
        <v>6</v>
      </c>
      <c r="Y970" s="16"/>
      <c r="Z970" s="18">
        <f>U970+V970+W970+X970+Y970</f>
        <v>6</v>
      </c>
      <c r="AA970" s="3"/>
    </row>
    <row r="971" spans="1:27" s="33" customFormat="1" outlineLevel="2">
      <c r="A971" s="21"/>
      <c r="B971" s="21"/>
      <c r="C971" s="21"/>
      <c r="D971" s="16" t="s">
        <v>1705</v>
      </c>
      <c r="E971" s="21"/>
      <c r="F971" s="21"/>
      <c r="G971" s="16" t="s">
        <v>447</v>
      </c>
      <c r="H971" s="34" t="s">
        <v>1624</v>
      </c>
      <c r="I971" s="34"/>
      <c r="J971" s="34">
        <v>7</v>
      </c>
      <c r="K971" s="21"/>
      <c r="L971" s="21"/>
      <c r="M971" s="21"/>
      <c r="N971" s="21"/>
      <c r="O971" s="21"/>
      <c r="P971" s="21"/>
      <c r="Q971" s="21"/>
      <c r="R971" s="21"/>
      <c r="S971" s="35"/>
      <c r="T971" s="17"/>
      <c r="U971" s="16"/>
      <c r="V971" s="17">
        <f>J971*14</f>
        <v>98</v>
      </c>
      <c r="W971" s="17"/>
      <c r="X971" s="23"/>
      <c r="Y971" s="17"/>
      <c r="Z971" s="18">
        <f>U971+V971+W971+X971+Y971</f>
        <v>98</v>
      </c>
      <c r="AA971" s="3"/>
    </row>
    <row r="972" spans="1:27" s="33" customFormat="1" outlineLevel="2">
      <c r="A972" s="21"/>
      <c r="B972" s="21"/>
      <c r="C972" s="21"/>
      <c r="D972" s="16" t="s">
        <v>1650</v>
      </c>
      <c r="E972" s="21"/>
      <c r="F972" s="21"/>
      <c r="G972" s="16" t="s">
        <v>447</v>
      </c>
      <c r="H972" s="21" t="s">
        <v>1624</v>
      </c>
      <c r="I972" s="21"/>
      <c r="J972" s="21">
        <v>12</v>
      </c>
      <c r="K972" s="21"/>
      <c r="L972" s="21"/>
      <c r="M972" s="21"/>
      <c r="N972" s="21"/>
      <c r="O972" s="21"/>
      <c r="P972" s="21"/>
      <c r="Q972" s="21"/>
      <c r="R972" s="21"/>
      <c r="S972" s="35"/>
      <c r="T972" s="17"/>
      <c r="U972" s="17"/>
      <c r="V972" s="17"/>
      <c r="W972" s="17"/>
      <c r="X972" s="23"/>
      <c r="Y972" s="17">
        <f>2*J972</f>
        <v>24</v>
      </c>
      <c r="Z972" s="18">
        <f>U972+V972+W972+X972+Y972</f>
        <v>24</v>
      </c>
    </row>
    <row r="973" spans="1:27" s="33" customFormat="1" outlineLevel="1">
      <c r="A973" s="21"/>
      <c r="B973" s="21"/>
      <c r="C973" s="21"/>
      <c r="D973" s="16"/>
      <c r="E973" s="21"/>
      <c r="F973" s="21"/>
      <c r="G973" s="42" t="s">
        <v>2443</v>
      </c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35"/>
      <c r="T973" s="17"/>
      <c r="U973" s="17"/>
      <c r="V973" s="17"/>
      <c r="W973" s="17"/>
      <c r="X973" s="23"/>
      <c r="Y973" s="17"/>
      <c r="Z973" s="18">
        <f>SUBTOTAL(9,Z965:Z972)</f>
        <v>556.11552266606259</v>
      </c>
    </row>
    <row r="974" spans="1:27" s="33" customFormat="1" outlineLevel="2">
      <c r="A974" s="16" t="s">
        <v>42</v>
      </c>
      <c r="B974" s="16" t="s">
        <v>419</v>
      </c>
      <c r="C974" s="16" t="s">
        <v>420</v>
      </c>
      <c r="D974" s="16" t="s">
        <v>1651</v>
      </c>
      <c r="E974" s="16" t="s">
        <v>1686</v>
      </c>
      <c r="F974" s="16" t="s">
        <v>33</v>
      </c>
      <c r="G974" s="16" t="s">
        <v>452</v>
      </c>
      <c r="H974" s="16" t="s">
        <v>453</v>
      </c>
      <c r="I974" s="16" t="s">
        <v>54</v>
      </c>
      <c r="J974" s="16">
        <v>99</v>
      </c>
      <c r="K974" s="16" t="s">
        <v>112</v>
      </c>
      <c r="L974" s="16" t="s">
        <v>454</v>
      </c>
      <c r="M974" s="16" t="s">
        <v>450</v>
      </c>
      <c r="N974" s="16" t="s">
        <v>39</v>
      </c>
      <c r="O974" s="16" t="s">
        <v>39</v>
      </c>
      <c r="P974" s="16" t="s">
        <v>25</v>
      </c>
      <c r="Q974" s="16" t="s">
        <v>25</v>
      </c>
      <c r="R974" s="17">
        <v>0</v>
      </c>
      <c r="S974" s="18">
        <f>IF(J974&lt;25,1,1+(J974-25)/J974)</f>
        <v>1.7474747474747474</v>
      </c>
      <c r="T974" s="16">
        <v>1</v>
      </c>
      <c r="U974" s="16">
        <f>O974*S974*T974</f>
        <v>111.83838383838383</v>
      </c>
      <c r="V974" s="16"/>
      <c r="W974" s="16"/>
      <c r="X974" s="18"/>
      <c r="Y974" s="16"/>
      <c r="Z974" s="18">
        <f>U974+V974+W974+X974+Y974</f>
        <v>111.83838383838383</v>
      </c>
      <c r="AA974" s="3"/>
    </row>
    <row r="975" spans="1:27" s="33" customFormat="1" outlineLevel="2">
      <c r="A975" s="16" t="s">
        <v>42</v>
      </c>
      <c r="B975" s="16" t="s">
        <v>419</v>
      </c>
      <c r="C975" s="16" t="s">
        <v>420</v>
      </c>
      <c r="D975" s="16" t="s">
        <v>1659</v>
      </c>
      <c r="E975" s="16" t="s">
        <v>1661</v>
      </c>
      <c r="F975" s="16" t="s">
        <v>33</v>
      </c>
      <c r="G975" s="16" t="s">
        <v>452</v>
      </c>
      <c r="H975" s="16" t="s">
        <v>453</v>
      </c>
      <c r="I975" s="16" t="s">
        <v>54</v>
      </c>
      <c r="J975" s="16">
        <v>101</v>
      </c>
      <c r="K975" s="16" t="s">
        <v>441</v>
      </c>
      <c r="L975" s="16" t="s">
        <v>454</v>
      </c>
      <c r="M975" s="16" t="s">
        <v>450</v>
      </c>
      <c r="N975" s="16" t="s">
        <v>39</v>
      </c>
      <c r="O975" s="16" t="s">
        <v>39</v>
      </c>
      <c r="P975" s="16" t="s">
        <v>25</v>
      </c>
      <c r="Q975" s="16" t="s">
        <v>25</v>
      </c>
      <c r="R975" s="17">
        <v>0</v>
      </c>
      <c r="S975" s="18">
        <f>IF(J975&lt;25,1,1+(J975-25)/J975)</f>
        <v>1.7524752475247525</v>
      </c>
      <c r="T975" s="16">
        <v>1</v>
      </c>
      <c r="U975" s="16">
        <f>O975*S975*T975</f>
        <v>112.15841584158416</v>
      </c>
      <c r="V975" s="16"/>
      <c r="W975" s="16"/>
      <c r="X975" s="18"/>
      <c r="Y975" s="16"/>
      <c r="Z975" s="18">
        <f>U975+V975+W975+X975+Y975</f>
        <v>112.15841584158416</v>
      </c>
      <c r="AA975" s="3"/>
    </row>
    <row r="976" spans="1:27" s="33" customFormat="1" outlineLevel="2">
      <c r="A976" s="16" t="s">
        <v>13</v>
      </c>
      <c r="B976" s="16" t="s">
        <v>1298</v>
      </c>
      <c r="C976" s="16" t="s">
        <v>1299</v>
      </c>
      <c r="D976" s="16" t="s">
        <v>1659</v>
      </c>
      <c r="E976" s="16" t="s">
        <v>1658</v>
      </c>
      <c r="F976" s="16" t="s">
        <v>16</v>
      </c>
      <c r="G976" s="16" t="s">
        <v>452</v>
      </c>
      <c r="H976" s="16" t="s">
        <v>453</v>
      </c>
      <c r="I976" s="16" t="s">
        <v>54</v>
      </c>
      <c r="J976" s="16">
        <v>126</v>
      </c>
      <c r="K976" s="16" t="s">
        <v>1064</v>
      </c>
      <c r="L976" s="16" t="s">
        <v>1303</v>
      </c>
      <c r="M976" s="16" t="s">
        <v>1304</v>
      </c>
      <c r="N976" s="16" t="s">
        <v>22</v>
      </c>
      <c r="O976" s="16" t="s">
        <v>22</v>
      </c>
      <c r="P976" s="16" t="s">
        <v>25</v>
      </c>
      <c r="Q976" s="16" t="s">
        <v>25</v>
      </c>
      <c r="R976" s="17">
        <v>0</v>
      </c>
      <c r="S976" s="18">
        <f>IF(J976&lt;25,1,1+(J976-25)/J976)</f>
        <v>1.8015873015873016</v>
      </c>
      <c r="T976" s="16">
        <v>1</v>
      </c>
      <c r="U976" s="16">
        <f>O976*S976*T976</f>
        <v>86.476190476190482</v>
      </c>
      <c r="V976" s="16"/>
      <c r="W976" s="16"/>
      <c r="X976" s="18"/>
      <c r="Y976" s="16"/>
      <c r="Z976" s="18">
        <f>U976+V976+W976+X976+Y976</f>
        <v>86.476190476190482</v>
      </c>
      <c r="AA976" s="3"/>
    </row>
    <row r="977" spans="1:27" s="33" customFormat="1" outlineLevel="2">
      <c r="A977" s="16" t="s">
        <v>13</v>
      </c>
      <c r="B977" s="16" t="s">
        <v>1298</v>
      </c>
      <c r="C977" s="16" t="s">
        <v>1299</v>
      </c>
      <c r="D977" s="16" t="s">
        <v>1659</v>
      </c>
      <c r="E977" s="16" t="s">
        <v>1658</v>
      </c>
      <c r="F977" s="16" t="s">
        <v>16</v>
      </c>
      <c r="G977" s="16" t="s">
        <v>452</v>
      </c>
      <c r="H977" s="16" t="s">
        <v>453</v>
      </c>
      <c r="I977" s="16" t="s">
        <v>54</v>
      </c>
      <c r="J977" s="16">
        <v>128</v>
      </c>
      <c r="K977" s="16" t="s">
        <v>1174</v>
      </c>
      <c r="L977" s="16" t="s">
        <v>1212</v>
      </c>
      <c r="M977" s="16" t="s">
        <v>1307</v>
      </c>
      <c r="N977" s="16" t="s">
        <v>22</v>
      </c>
      <c r="O977" s="16" t="s">
        <v>22</v>
      </c>
      <c r="P977" s="16" t="s">
        <v>25</v>
      </c>
      <c r="Q977" s="16" t="s">
        <v>25</v>
      </c>
      <c r="R977" s="17">
        <v>0</v>
      </c>
      <c r="S977" s="18">
        <f>IF(J977&lt;25,1,1+(J977-25)/J977)</f>
        <v>1.8046875</v>
      </c>
      <c r="T977" s="16">
        <v>1</v>
      </c>
      <c r="U977" s="16">
        <f>O977*S977*T977</f>
        <v>86.625</v>
      </c>
      <c r="V977" s="16"/>
      <c r="W977" s="16"/>
      <c r="X977" s="18"/>
      <c r="Y977" s="16"/>
      <c r="Z977" s="18">
        <f>U977+V977+W977+X977+Y977</f>
        <v>86.625</v>
      </c>
      <c r="AA977" s="3"/>
    </row>
    <row r="978" spans="1:27" s="33" customFormat="1" outlineLevel="2">
      <c r="A978" s="21"/>
      <c r="B978" s="21"/>
      <c r="C978" s="21"/>
      <c r="D978" s="16" t="s">
        <v>1664</v>
      </c>
      <c r="E978" s="21"/>
      <c r="F978" s="21"/>
      <c r="G978" s="16" t="s">
        <v>452</v>
      </c>
      <c r="H978" s="34" t="s">
        <v>1608</v>
      </c>
      <c r="I978" s="34"/>
      <c r="J978" s="34">
        <v>4</v>
      </c>
      <c r="K978" s="21"/>
      <c r="L978" s="21"/>
      <c r="M978" s="21"/>
      <c r="N978" s="21"/>
      <c r="O978" s="21"/>
      <c r="P978" s="21"/>
      <c r="Q978" s="21"/>
      <c r="R978" s="21"/>
      <c r="S978" s="35"/>
      <c r="T978" s="17"/>
      <c r="U978" s="16"/>
      <c r="V978" s="17">
        <f>J978*14</f>
        <v>56</v>
      </c>
      <c r="W978" s="17"/>
      <c r="X978" s="23"/>
      <c r="Y978" s="17"/>
      <c r="Z978" s="18">
        <f>U978+V978+W978+X978+Y978</f>
        <v>56</v>
      </c>
      <c r="AA978" s="3"/>
    </row>
    <row r="979" spans="1:27" s="33" customFormat="1" outlineLevel="2">
      <c r="A979" s="21"/>
      <c r="B979" s="21"/>
      <c r="C979" s="21"/>
      <c r="D979" s="16" t="s">
        <v>1665</v>
      </c>
      <c r="E979" s="21"/>
      <c r="F979" s="21"/>
      <c r="G979" s="16" t="s">
        <v>452</v>
      </c>
      <c r="H979" s="21" t="s">
        <v>1608</v>
      </c>
      <c r="I979" s="21"/>
      <c r="J979" s="21">
        <v>11</v>
      </c>
      <c r="K979" s="21"/>
      <c r="L979" s="21"/>
      <c r="M979" s="21"/>
      <c r="N979" s="21"/>
      <c r="O979" s="21"/>
      <c r="P979" s="21"/>
      <c r="Q979" s="21"/>
      <c r="R979" s="21"/>
      <c r="S979" s="35"/>
      <c r="T979" s="17"/>
      <c r="U979" s="17"/>
      <c r="V979" s="17"/>
      <c r="W979" s="17"/>
      <c r="X979" s="23"/>
      <c r="Y979" s="17">
        <f>2*J979</f>
        <v>22</v>
      </c>
      <c r="Z979" s="18">
        <f>U979+V979+W979+X979+Y979</f>
        <v>22</v>
      </c>
    </row>
    <row r="980" spans="1:27" s="33" customFormat="1" outlineLevel="1">
      <c r="A980" s="21"/>
      <c r="B980" s="21"/>
      <c r="C980" s="21"/>
      <c r="D980" s="16"/>
      <c r="E980" s="21"/>
      <c r="F980" s="21"/>
      <c r="G980" s="42" t="s">
        <v>2444</v>
      </c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35"/>
      <c r="T980" s="17"/>
      <c r="U980" s="17"/>
      <c r="V980" s="17"/>
      <c r="W980" s="17"/>
      <c r="X980" s="23"/>
      <c r="Y980" s="17"/>
      <c r="Z980" s="18">
        <f>SUBTOTAL(9,Z974:Z979)</f>
        <v>475.09799015615846</v>
      </c>
    </row>
    <row r="981" spans="1:27" s="33" customFormat="1" outlineLevel="2">
      <c r="A981" s="16" t="s">
        <v>521</v>
      </c>
      <c r="B981" s="16" t="s">
        <v>1094</v>
      </c>
      <c r="C981" s="16" t="s">
        <v>2175</v>
      </c>
      <c r="D981" s="16" t="s">
        <v>1717</v>
      </c>
      <c r="E981" s="16" t="s">
        <v>1658</v>
      </c>
      <c r="F981" s="16" t="s">
        <v>45</v>
      </c>
      <c r="G981" s="16" t="s">
        <v>1095</v>
      </c>
      <c r="H981" s="16" t="s">
        <v>1096</v>
      </c>
      <c r="I981" s="16" t="s">
        <v>19</v>
      </c>
      <c r="J981" s="16">
        <v>25</v>
      </c>
      <c r="K981" s="16"/>
      <c r="L981" s="16"/>
      <c r="M981" s="16" t="s">
        <v>949</v>
      </c>
      <c r="N981" s="16" t="s">
        <v>25</v>
      </c>
      <c r="O981" s="16" t="s">
        <v>25</v>
      </c>
      <c r="P981" s="16" t="s">
        <v>25</v>
      </c>
      <c r="Q981" s="16" t="s">
        <v>25</v>
      </c>
      <c r="R981" s="16">
        <v>25</v>
      </c>
      <c r="S981" s="18">
        <f>IF(J981&lt;25,1,1+(J981-25)/J981)</f>
        <v>1</v>
      </c>
      <c r="T981" s="16"/>
      <c r="U981" s="16"/>
      <c r="V981" s="16"/>
      <c r="W981" s="16"/>
      <c r="X981" s="18">
        <f>R981*S981</f>
        <v>25</v>
      </c>
      <c r="Y981" s="16"/>
      <c r="Z981" s="18">
        <f>U981+V981+W981+X981+Y981</f>
        <v>25</v>
      </c>
      <c r="AA981" s="8" t="s">
        <v>2176</v>
      </c>
    </row>
    <row r="982" spans="1:27" s="33" customFormat="1" outlineLevel="1">
      <c r="A982" s="16"/>
      <c r="B982" s="16"/>
      <c r="C982" s="16"/>
      <c r="D982" s="16"/>
      <c r="E982" s="16"/>
      <c r="F982" s="16"/>
      <c r="G982" s="42" t="s">
        <v>2445</v>
      </c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8"/>
      <c r="T982" s="16"/>
      <c r="U982" s="16"/>
      <c r="V982" s="16"/>
      <c r="W982" s="16"/>
      <c r="X982" s="18"/>
      <c r="Y982" s="16"/>
      <c r="Z982" s="18">
        <f>SUBTOTAL(9,Z981:Z981)</f>
        <v>25</v>
      </c>
      <c r="AA982" s="8"/>
    </row>
    <row r="983" spans="1:27" s="33" customFormat="1" outlineLevel="2">
      <c r="A983" s="16" t="s">
        <v>13</v>
      </c>
      <c r="B983" s="16" t="s">
        <v>776</v>
      </c>
      <c r="C983" s="16" t="s">
        <v>777</v>
      </c>
      <c r="D983" s="16" t="s">
        <v>2177</v>
      </c>
      <c r="E983" s="16" t="s">
        <v>2076</v>
      </c>
      <c r="F983" s="16" t="s">
        <v>33</v>
      </c>
      <c r="G983" s="16" t="s">
        <v>781</v>
      </c>
      <c r="H983" s="16" t="s">
        <v>782</v>
      </c>
      <c r="I983" s="16" t="s">
        <v>54</v>
      </c>
      <c r="J983" s="16">
        <v>38</v>
      </c>
      <c r="K983" s="16" t="s">
        <v>783</v>
      </c>
      <c r="L983" s="16" t="s">
        <v>784</v>
      </c>
      <c r="M983" s="16" t="s">
        <v>73</v>
      </c>
      <c r="N983" s="16" t="s">
        <v>39</v>
      </c>
      <c r="O983" s="16" t="s">
        <v>39</v>
      </c>
      <c r="P983" s="16" t="s">
        <v>25</v>
      </c>
      <c r="Q983" s="16" t="s">
        <v>25</v>
      </c>
      <c r="R983" s="17">
        <v>0</v>
      </c>
      <c r="S983" s="18">
        <f>IF(J983&lt;25,1,1+(J983-25)/J983)</f>
        <v>1.3421052631578947</v>
      </c>
      <c r="T983" s="16">
        <v>1</v>
      </c>
      <c r="U983" s="16">
        <f>O983*S983*T983</f>
        <v>85.89473684210526</v>
      </c>
      <c r="V983" s="16"/>
      <c r="W983" s="16"/>
      <c r="X983" s="18"/>
      <c r="Y983" s="16"/>
      <c r="Z983" s="18">
        <f>U983+V983+W983+X983+Y983</f>
        <v>85.89473684210526</v>
      </c>
      <c r="AA983" s="3"/>
    </row>
    <row r="984" spans="1:27" s="33" customFormat="1" outlineLevel="2">
      <c r="A984" s="16" t="s">
        <v>521</v>
      </c>
      <c r="B984" s="16" t="s">
        <v>897</v>
      </c>
      <c r="C984" s="16" t="s">
        <v>898</v>
      </c>
      <c r="D984" s="16" t="s">
        <v>1660</v>
      </c>
      <c r="E984" s="16" t="s">
        <v>1661</v>
      </c>
      <c r="F984" s="16" t="s">
        <v>1662</v>
      </c>
      <c r="G984" s="16" t="s">
        <v>781</v>
      </c>
      <c r="H984" s="16" t="s">
        <v>2178</v>
      </c>
      <c r="I984" s="16" t="s">
        <v>54</v>
      </c>
      <c r="J984" s="16">
        <v>6</v>
      </c>
      <c r="K984" s="16"/>
      <c r="L984" s="16"/>
      <c r="M984" s="16" t="s">
        <v>903</v>
      </c>
      <c r="N984" s="16" t="s">
        <v>25</v>
      </c>
      <c r="O984" s="16" t="s">
        <v>25</v>
      </c>
      <c r="P984" s="16" t="s">
        <v>25</v>
      </c>
      <c r="Q984" s="16" t="s">
        <v>25</v>
      </c>
      <c r="R984" s="16"/>
      <c r="S984" s="18"/>
      <c r="T984" s="16"/>
      <c r="U984" s="16"/>
      <c r="V984" s="16"/>
      <c r="W984" s="16"/>
      <c r="X984" s="18">
        <f>0.3*14*J984</f>
        <v>25.200000000000003</v>
      </c>
      <c r="Y984" s="16"/>
      <c r="Z984" s="18">
        <f>U984+V984+W984+X984+Y984</f>
        <v>25.200000000000003</v>
      </c>
      <c r="AA984" s="32"/>
    </row>
    <row r="985" spans="1:27" s="33" customFormat="1" outlineLevel="2">
      <c r="A985" s="21"/>
      <c r="B985" s="21"/>
      <c r="C985" s="21"/>
      <c r="D985" s="16" t="s">
        <v>1664</v>
      </c>
      <c r="E985" s="21"/>
      <c r="F985" s="21"/>
      <c r="G985" s="16" t="s">
        <v>781</v>
      </c>
      <c r="H985" s="34" t="s">
        <v>1625</v>
      </c>
      <c r="I985" s="34"/>
      <c r="J985" s="34">
        <v>2</v>
      </c>
      <c r="K985" s="21"/>
      <c r="L985" s="21"/>
      <c r="M985" s="21"/>
      <c r="N985" s="21"/>
      <c r="O985" s="21"/>
      <c r="P985" s="21"/>
      <c r="Q985" s="21"/>
      <c r="R985" s="21"/>
      <c r="S985" s="35"/>
      <c r="T985" s="17"/>
      <c r="U985" s="16"/>
      <c r="V985" s="17">
        <f>J985*14</f>
        <v>28</v>
      </c>
      <c r="W985" s="17"/>
      <c r="X985" s="23"/>
      <c r="Y985" s="17"/>
      <c r="Z985" s="18">
        <f>U985+V985+W985+X985+Y985</f>
        <v>28</v>
      </c>
      <c r="AA985" s="3"/>
    </row>
    <row r="986" spans="1:27" s="33" customFormat="1" outlineLevel="2">
      <c r="A986" s="21"/>
      <c r="B986" s="21"/>
      <c r="C986" s="21"/>
      <c r="D986" s="16" t="s">
        <v>1665</v>
      </c>
      <c r="E986" s="21"/>
      <c r="F986" s="21"/>
      <c r="G986" s="16" t="s">
        <v>781</v>
      </c>
      <c r="H986" s="21" t="s">
        <v>1625</v>
      </c>
      <c r="I986" s="21"/>
      <c r="J986" s="21">
        <v>12</v>
      </c>
      <c r="K986" s="21"/>
      <c r="L986" s="21"/>
      <c r="M986" s="21"/>
      <c r="N986" s="21"/>
      <c r="O986" s="21"/>
      <c r="P986" s="21"/>
      <c r="Q986" s="21"/>
      <c r="R986" s="21"/>
      <c r="S986" s="35"/>
      <c r="T986" s="17"/>
      <c r="U986" s="17"/>
      <c r="V986" s="17"/>
      <c r="W986" s="17"/>
      <c r="X986" s="23"/>
      <c r="Y986" s="17">
        <f>2*J986</f>
        <v>24</v>
      </c>
      <c r="Z986" s="18">
        <f>U986+V986+W986+X986+Y986</f>
        <v>24</v>
      </c>
    </row>
    <row r="987" spans="1:27" s="33" customFormat="1" outlineLevel="1">
      <c r="A987" s="21"/>
      <c r="B987" s="21"/>
      <c r="C987" s="21"/>
      <c r="D987" s="16"/>
      <c r="E987" s="21"/>
      <c r="F987" s="21"/>
      <c r="G987" s="42" t="s">
        <v>2446</v>
      </c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35"/>
      <c r="T987" s="17"/>
      <c r="U987" s="17"/>
      <c r="V987" s="17"/>
      <c r="W987" s="17"/>
      <c r="X987" s="23"/>
      <c r="Y987" s="17"/>
      <c r="Z987" s="18">
        <f>SUBTOTAL(9,Z983:Z986)</f>
        <v>163.09473684210525</v>
      </c>
    </row>
    <row r="988" spans="1:27" s="8" customFormat="1" outlineLevel="2">
      <c r="A988" s="16" t="s">
        <v>13</v>
      </c>
      <c r="B988" s="16" t="s">
        <v>227</v>
      </c>
      <c r="C988" s="16" t="s">
        <v>228</v>
      </c>
      <c r="D988" s="16" t="s">
        <v>1659</v>
      </c>
      <c r="E988" s="16" t="s">
        <v>1661</v>
      </c>
      <c r="F988" s="16" t="s">
        <v>16</v>
      </c>
      <c r="G988" s="16" t="s">
        <v>229</v>
      </c>
      <c r="H988" s="16" t="s">
        <v>230</v>
      </c>
      <c r="I988" s="16" t="s">
        <v>19</v>
      </c>
      <c r="J988" s="16">
        <v>27</v>
      </c>
      <c r="K988" s="16" t="s">
        <v>231</v>
      </c>
      <c r="L988" s="16" t="s">
        <v>232</v>
      </c>
      <c r="M988" s="16" t="s">
        <v>96</v>
      </c>
      <c r="N988" s="16" t="s">
        <v>22</v>
      </c>
      <c r="O988" s="16" t="s">
        <v>233</v>
      </c>
      <c r="P988" s="16" t="s">
        <v>234</v>
      </c>
      <c r="Q988" s="16" t="s">
        <v>25</v>
      </c>
      <c r="R988" s="17">
        <v>6</v>
      </c>
      <c r="S988" s="18">
        <f>IF(J988&lt;25,1,1+(J988-25)/J988)</f>
        <v>1.074074074074074</v>
      </c>
      <c r="T988" s="16">
        <v>1</v>
      </c>
      <c r="U988" s="16">
        <f>O988*S988*T988</f>
        <v>45.111111111111107</v>
      </c>
      <c r="V988" s="16"/>
      <c r="W988" s="16"/>
      <c r="X988" s="18">
        <f>R988*S988</f>
        <v>6.4444444444444438</v>
      </c>
      <c r="Y988" s="16"/>
      <c r="Z988" s="18">
        <f>U988+V988+W988+X988+Y988</f>
        <v>51.55555555555555</v>
      </c>
      <c r="AA988" s="3"/>
    </row>
    <row r="989" spans="1:27" s="33" customFormat="1" outlineLevel="2">
      <c r="A989" s="16" t="s">
        <v>13</v>
      </c>
      <c r="B989" s="16" t="s">
        <v>568</v>
      </c>
      <c r="C989" s="16" t="s">
        <v>569</v>
      </c>
      <c r="D989" s="16" t="s">
        <v>1923</v>
      </c>
      <c r="E989" s="16" t="s">
        <v>1920</v>
      </c>
      <c r="F989" s="16" t="s">
        <v>45</v>
      </c>
      <c r="G989" s="16" t="s">
        <v>229</v>
      </c>
      <c r="H989" s="16" t="s">
        <v>2179</v>
      </c>
      <c r="I989" s="16" t="s">
        <v>574</v>
      </c>
      <c r="J989" s="16">
        <v>65</v>
      </c>
      <c r="K989" s="16" t="s">
        <v>573</v>
      </c>
      <c r="L989" s="16" t="s">
        <v>205</v>
      </c>
      <c r="M989" s="16" t="s">
        <v>166</v>
      </c>
      <c r="N989" s="16" t="s">
        <v>61</v>
      </c>
      <c r="O989" s="16" t="s">
        <v>23</v>
      </c>
      <c r="P989" s="16" t="s">
        <v>21</v>
      </c>
      <c r="Q989" s="16" t="s">
        <v>25</v>
      </c>
      <c r="R989" s="17">
        <v>4</v>
      </c>
      <c r="S989" s="18">
        <f>IF(J989&lt;25,1,1+(J989-25)/J989)</f>
        <v>1.6153846153846154</v>
      </c>
      <c r="T989" s="16">
        <v>1</v>
      </c>
      <c r="U989" s="16">
        <f>O989*S989*T989*1/2</f>
        <v>22.615384615384617</v>
      </c>
      <c r="V989" s="16"/>
      <c r="W989" s="16"/>
      <c r="X989" s="18">
        <f>R989*S989*1/2</f>
        <v>3.2307692307692308</v>
      </c>
      <c r="Y989" s="16"/>
      <c r="Z989" s="18">
        <f>U989+V989+W989+X989+Y989</f>
        <v>25.846153846153847</v>
      </c>
      <c r="AA989" s="3"/>
    </row>
    <row r="990" spans="1:27" s="33" customFormat="1" outlineLevel="2">
      <c r="A990" s="16" t="s">
        <v>521</v>
      </c>
      <c r="B990" s="16" t="s">
        <v>1135</v>
      </c>
      <c r="C990" s="16" t="s">
        <v>1136</v>
      </c>
      <c r="D990" s="16" t="s">
        <v>1666</v>
      </c>
      <c r="E990" s="16" t="s">
        <v>1667</v>
      </c>
      <c r="F990" s="16" t="s">
        <v>45</v>
      </c>
      <c r="G990" s="16" t="s">
        <v>229</v>
      </c>
      <c r="H990" s="16" t="s">
        <v>230</v>
      </c>
      <c r="I990" s="16" t="s">
        <v>19</v>
      </c>
      <c r="J990" s="16">
        <v>51</v>
      </c>
      <c r="K990" s="16" t="s">
        <v>1137</v>
      </c>
      <c r="L990" s="16" t="s">
        <v>545</v>
      </c>
      <c r="M990" s="16" t="s">
        <v>896</v>
      </c>
      <c r="N990" s="16" t="s">
        <v>61</v>
      </c>
      <c r="O990" s="16" t="s">
        <v>61</v>
      </c>
      <c r="P990" s="16" t="s">
        <v>25</v>
      </c>
      <c r="Q990" s="16" t="s">
        <v>25</v>
      </c>
      <c r="R990" s="17">
        <v>0</v>
      </c>
      <c r="S990" s="18">
        <f>IF(J990&lt;25,1,1+(J990-25)/J990)</f>
        <v>1.5098039215686274</v>
      </c>
      <c r="T990" s="16">
        <v>1</v>
      </c>
      <c r="U990" s="16">
        <f>O990*S990*T990</f>
        <v>48.313725490196077</v>
      </c>
      <c r="V990" s="16"/>
      <c r="W990" s="16"/>
      <c r="X990" s="18"/>
      <c r="Y990" s="16"/>
      <c r="Z990" s="18">
        <f>U990+V990+W990+X990+Y990</f>
        <v>48.313725490196077</v>
      </c>
      <c r="AA990" s="3"/>
    </row>
    <row r="991" spans="1:27" s="33" customFormat="1" outlineLevel="2">
      <c r="A991" s="16" t="s">
        <v>521</v>
      </c>
      <c r="B991" s="16" t="s">
        <v>1179</v>
      </c>
      <c r="C991" s="16" t="s">
        <v>1180</v>
      </c>
      <c r="D991" s="16" t="s">
        <v>1919</v>
      </c>
      <c r="E991" s="16" t="s">
        <v>2180</v>
      </c>
      <c r="F991" s="16" t="s">
        <v>16</v>
      </c>
      <c r="G991" s="16" t="s">
        <v>229</v>
      </c>
      <c r="H991" s="16" t="s">
        <v>2179</v>
      </c>
      <c r="I991" s="16" t="s">
        <v>1181</v>
      </c>
      <c r="J991" s="16">
        <v>43</v>
      </c>
      <c r="K991" s="16" t="s">
        <v>966</v>
      </c>
      <c r="L991" s="16" t="s">
        <v>1146</v>
      </c>
      <c r="M991" s="16" t="s">
        <v>527</v>
      </c>
      <c r="N991" s="16" t="s">
        <v>22</v>
      </c>
      <c r="O991" s="16" t="s">
        <v>40</v>
      </c>
      <c r="P991" s="16" t="s">
        <v>132</v>
      </c>
      <c r="Q991" s="16" t="s">
        <v>25</v>
      </c>
      <c r="R991" s="17">
        <v>8</v>
      </c>
      <c r="S991" s="18">
        <f>IF(J991&lt;25,1,1+(J991-25)/J991)</f>
        <v>1.4186046511627908</v>
      </c>
      <c r="T991" s="16">
        <v>1.2</v>
      </c>
      <c r="U991" s="16">
        <f>O991*S991*T991</f>
        <v>68.093023255813947</v>
      </c>
      <c r="V991" s="16"/>
      <c r="W991" s="16"/>
      <c r="X991" s="18">
        <f>R991*S991</f>
        <v>11.348837209302326</v>
      </c>
      <c r="Y991" s="16"/>
      <c r="Z991" s="18">
        <f>U991+V991+W991+X991+Y991</f>
        <v>79.441860465116278</v>
      </c>
    </row>
    <row r="992" spans="1:27" s="33" customFormat="1" outlineLevel="2">
      <c r="A992" s="16" t="s">
        <v>13</v>
      </c>
      <c r="B992" s="16" t="s">
        <v>819</v>
      </c>
      <c r="C992" s="16" t="s">
        <v>820</v>
      </c>
      <c r="D992" s="16" t="s">
        <v>1666</v>
      </c>
      <c r="E992" s="16" t="s">
        <v>1648</v>
      </c>
      <c r="F992" s="16" t="s">
        <v>45</v>
      </c>
      <c r="G992" s="16" t="s">
        <v>229</v>
      </c>
      <c r="H992" s="16" t="s">
        <v>230</v>
      </c>
      <c r="I992" s="16" t="s">
        <v>19</v>
      </c>
      <c r="J992" s="16">
        <v>23</v>
      </c>
      <c r="K992" s="16" t="s">
        <v>555</v>
      </c>
      <c r="L992" s="16" t="s">
        <v>60</v>
      </c>
      <c r="M992" s="16" t="s">
        <v>159</v>
      </c>
      <c r="N992" s="16" t="s">
        <v>61</v>
      </c>
      <c r="O992" s="16" t="s">
        <v>23</v>
      </c>
      <c r="P992" s="16" t="s">
        <v>21</v>
      </c>
      <c r="Q992" s="16" t="s">
        <v>25</v>
      </c>
      <c r="R992" s="17">
        <v>4</v>
      </c>
      <c r="S992" s="18">
        <f>IF(J992&lt;25,1,1+(J992-25)/J992)</f>
        <v>1</v>
      </c>
      <c r="T992" s="16">
        <v>1</v>
      </c>
      <c r="U992" s="16">
        <f>O992*S992*T992</f>
        <v>28</v>
      </c>
      <c r="V992" s="16"/>
      <c r="W992" s="16"/>
      <c r="X992" s="18">
        <f>R992*S992</f>
        <v>4</v>
      </c>
      <c r="Y992" s="16"/>
      <c r="Z992" s="18">
        <f>U992+V992+W992+X992+Y992</f>
        <v>32</v>
      </c>
      <c r="AA992" s="3"/>
    </row>
    <row r="993" spans="1:27" s="33" customFormat="1" outlineLevel="2">
      <c r="A993" s="21"/>
      <c r="B993" s="21"/>
      <c r="C993" s="21"/>
      <c r="D993" s="16" t="s">
        <v>1921</v>
      </c>
      <c r="E993" s="21"/>
      <c r="F993" s="21"/>
      <c r="G993" s="16" t="s">
        <v>229</v>
      </c>
      <c r="H993" s="34" t="s">
        <v>1609</v>
      </c>
      <c r="I993" s="34"/>
      <c r="J993" s="34">
        <v>5</v>
      </c>
      <c r="K993" s="21"/>
      <c r="L993" s="21"/>
      <c r="M993" s="21"/>
      <c r="N993" s="21"/>
      <c r="O993" s="21"/>
      <c r="P993" s="21"/>
      <c r="Q993" s="21"/>
      <c r="R993" s="21"/>
      <c r="S993" s="35"/>
      <c r="T993" s="17"/>
      <c r="U993" s="16"/>
      <c r="V993" s="17">
        <f>J993*14</f>
        <v>70</v>
      </c>
      <c r="W993" s="17"/>
      <c r="X993" s="23"/>
      <c r="Y993" s="17"/>
      <c r="Z993" s="18">
        <f>U993+V993+W993+X993+Y993</f>
        <v>70</v>
      </c>
      <c r="AA993" s="3"/>
    </row>
    <row r="994" spans="1:27" s="33" customFormat="1" outlineLevel="2">
      <c r="A994" s="21"/>
      <c r="B994" s="21"/>
      <c r="C994" s="21"/>
      <c r="D994" s="16" t="s">
        <v>1922</v>
      </c>
      <c r="E994" s="21"/>
      <c r="F994" s="21"/>
      <c r="G994" s="16" t="s">
        <v>229</v>
      </c>
      <c r="H994" s="21" t="s">
        <v>1609</v>
      </c>
      <c r="I994" s="21"/>
      <c r="J994" s="21">
        <v>11</v>
      </c>
      <c r="K994" s="21"/>
      <c r="L994" s="21"/>
      <c r="M994" s="21"/>
      <c r="N994" s="21"/>
      <c r="O994" s="21"/>
      <c r="P994" s="21"/>
      <c r="Q994" s="21"/>
      <c r="R994" s="21"/>
      <c r="S994" s="35"/>
      <c r="T994" s="17"/>
      <c r="U994" s="17"/>
      <c r="V994" s="17"/>
      <c r="W994" s="17"/>
      <c r="X994" s="23"/>
      <c r="Y994" s="17">
        <f>2*J994</f>
        <v>22</v>
      </c>
      <c r="Z994" s="18">
        <f>U994+V994+W994+X994+Y994</f>
        <v>22</v>
      </c>
    </row>
    <row r="995" spans="1:27" s="33" customFormat="1" outlineLevel="1">
      <c r="A995" s="21"/>
      <c r="B995" s="21"/>
      <c r="C995" s="21"/>
      <c r="D995" s="16"/>
      <c r="E995" s="21"/>
      <c r="F995" s="21"/>
      <c r="G995" s="42" t="s">
        <v>2447</v>
      </c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35"/>
      <c r="T995" s="17"/>
      <c r="U995" s="17"/>
      <c r="V995" s="17"/>
      <c r="W995" s="17"/>
      <c r="X995" s="23"/>
      <c r="Y995" s="17"/>
      <c r="Z995" s="18">
        <f>SUBTOTAL(9,Z988:Z994)</f>
        <v>329.15729535702178</v>
      </c>
    </row>
    <row r="996" spans="1:27" s="33" customFormat="1" outlineLevel="2">
      <c r="A996" s="16" t="s">
        <v>30</v>
      </c>
      <c r="B996" s="16" t="s">
        <v>62</v>
      </c>
      <c r="C996" s="16" t="s">
        <v>63</v>
      </c>
      <c r="D996" s="16" t="s">
        <v>1923</v>
      </c>
      <c r="E996" s="16" t="s">
        <v>1920</v>
      </c>
      <c r="F996" s="16" t="s">
        <v>45</v>
      </c>
      <c r="G996" s="16" t="s">
        <v>81</v>
      </c>
      <c r="H996" s="16" t="s">
        <v>82</v>
      </c>
      <c r="I996" s="16" t="s">
        <v>19</v>
      </c>
      <c r="J996" s="16">
        <v>30</v>
      </c>
      <c r="K996" s="16" t="s">
        <v>83</v>
      </c>
      <c r="L996" s="16" t="s">
        <v>84</v>
      </c>
      <c r="M996" s="16" t="s">
        <v>85</v>
      </c>
      <c r="N996" s="16" t="s">
        <v>61</v>
      </c>
      <c r="O996" s="16" t="s">
        <v>24</v>
      </c>
      <c r="P996" s="16" t="s">
        <v>69</v>
      </c>
      <c r="Q996" s="16" t="s">
        <v>25</v>
      </c>
      <c r="R996" s="17">
        <v>12</v>
      </c>
      <c r="S996" s="18">
        <f>IF(J996&lt;25,1,1+(J996-25)/J996)</f>
        <v>1.1666666666666667</v>
      </c>
      <c r="T996" s="16">
        <v>1</v>
      </c>
      <c r="U996" s="16">
        <f>O996*S996*T996</f>
        <v>23.333333333333336</v>
      </c>
      <c r="V996" s="16"/>
      <c r="W996" s="16"/>
      <c r="X996" s="18">
        <f>R996*S996</f>
        <v>14</v>
      </c>
      <c r="Y996" s="16"/>
      <c r="Z996" s="18">
        <f>U996+V996+W996+X996+Y996</f>
        <v>37.333333333333336</v>
      </c>
      <c r="AA996" s="3"/>
    </row>
    <row r="997" spans="1:27" s="33" customFormat="1" outlineLevel="2">
      <c r="A997" s="16" t="s">
        <v>13</v>
      </c>
      <c r="B997" s="16" t="s">
        <v>785</v>
      </c>
      <c r="C997" s="16" t="s">
        <v>786</v>
      </c>
      <c r="D997" s="16" t="s">
        <v>1666</v>
      </c>
      <c r="E997" s="16" t="s">
        <v>1648</v>
      </c>
      <c r="F997" s="16" t="s">
        <v>45</v>
      </c>
      <c r="G997" s="16" t="s">
        <v>81</v>
      </c>
      <c r="H997" s="16" t="s">
        <v>82</v>
      </c>
      <c r="I997" s="16" t="s">
        <v>19</v>
      </c>
      <c r="J997" s="16">
        <v>48</v>
      </c>
      <c r="K997" s="16" t="s">
        <v>187</v>
      </c>
      <c r="L997" s="16" t="s">
        <v>84</v>
      </c>
      <c r="M997" s="16" t="s">
        <v>68</v>
      </c>
      <c r="N997" s="16" t="s">
        <v>61</v>
      </c>
      <c r="O997" s="16" t="s">
        <v>631</v>
      </c>
      <c r="P997" s="16" t="s">
        <v>234</v>
      </c>
      <c r="Q997" s="16" t="s">
        <v>25</v>
      </c>
      <c r="R997" s="17">
        <v>6</v>
      </c>
      <c r="S997" s="18">
        <f>IF(J997&lt;25,1,1+(J997-25)/J997)</f>
        <v>1.4791666666666667</v>
      </c>
      <c r="T997" s="16">
        <v>1</v>
      </c>
      <c r="U997" s="16">
        <f>O997*S997*T997</f>
        <v>38.458333333333336</v>
      </c>
      <c r="V997" s="16"/>
      <c r="W997" s="16"/>
      <c r="X997" s="18">
        <f>R997*S997</f>
        <v>8.875</v>
      </c>
      <c r="Y997" s="16"/>
      <c r="Z997" s="18">
        <f>U997+V997+W997+X997+Y997</f>
        <v>47.333333333333336</v>
      </c>
      <c r="AA997" s="3"/>
    </row>
    <row r="998" spans="1:27" s="33" customFormat="1" outlineLevel="2">
      <c r="A998" s="16" t="s">
        <v>521</v>
      </c>
      <c r="B998" s="16" t="s">
        <v>1335</v>
      </c>
      <c r="C998" s="16" t="s">
        <v>1336</v>
      </c>
      <c r="D998" s="16" t="s">
        <v>1684</v>
      </c>
      <c r="E998" s="16" t="s">
        <v>1667</v>
      </c>
      <c r="F998" s="16" t="s">
        <v>99</v>
      </c>
      <c r="G998" s="16" t="s">
        <v>81</v>
      </c>
      <c r="H998" s="16" t="s">
        <v>82</v>
      </c>
      <c r="I998" s="16" t="s">
        <v>19</v>
      </c>
      <c r="J998" s="16">
        <v>36</v>
      </c>
      <c r="K998" s="16"/>
      <c r="L998" s="16"/>
      <c r="M998" s="16" t="s">
        <v>907</v>
      </c>
      <c r="N998" s="16" t="s">
        <v>61</v>
      </c>
      <c r="O998" s="16" t="s">
        <v>25</v>
      </c>
      <c r="P998" s="16" t="s">
        <v>61</v>
      </c>
      <c r="Q998" s="16" t="s">
        <v>25</v>
      </c>
      <c r="R998" s="17">
        <f>P998+Q998</f>
        <v>32</v>
      </c>
      <c r="S998" s="18">
        <f>IF(J998&lt;25,1,1+(J998-25)/J998)</f>
        <v>1.3055555555555556</v>
      </c>
      <c r="T998" s="16"/>
      <c r="U998" s="16"/>
      <c r="V998" s="16"/>
      <c r="W998" s="16"/>
      <c r="X998" s="18">
        <f>R998*S998</f>
        <v>41.777777777777779</v>
      </c>
      <c r="Y998" s="16"/>
      <c r="Z998" s="18">
        <f>U998+V998+W998+X998+Y998</f>
        <v>41.777777777777779</v>
      </c>
    </row>
    <row r="999" spans="1:27" s="33" customFormat="1" outlineLevel="2">
      <c r="A999" s="16" t="s">
        <v>521</v>
      </c>
      <c r="B999" s="16" t="s">
        <v>1372</v>
      </c>
      <c r="C999" s="16" t="s">
        <v>1373</v>
      </c>
      <c r="D999" s="16" t="s">
        <v>1729</v>
      </c>
      <c r="E999" s="16" t="s">
        <v>1667</v>
      </c>
      <c r="F999" s="16" t="s">
        <v>45</v>
      </c>
      <c r="G999" s="16" t="s">
        <v>81</v>
      </c>
      <c r="H999" s="16" t="s">
        <v>82</v>
      </c>
      <c r="I999" s="16" t="s">
        <v>19</v>
      </c>
      <c r="J999" s="16">
        <v>40</v>
      </c>
      <c r="K999" s="16" t="s">
        <v>1155</v>
      </c>
      <c r="L999" s="16" t="s">
        <v>1230</v>
      </c>
      <c r="M999" s="16" t="s">
        <v>907</v>
      </c>
      <c r="N999" s="16" t="s">
        <v>61</v>
      </c>
      <c r="O999" s="16" t="s">
        <v>61</v>
      </c>
      <c r="P999" s="16" t="s">
        <v>25</v>
      </c>
      <c r="Q999" s="16" t="s">
        <v>25</v>
      </c>
      <c r="R999" s="17">
        <v>0</v>
      </c>
      <c r="S999" s="18">
        <f>IF(J999&lt;25,1,1+(J999-25)/J999)</f>
        <v>1.375</v>
      </c>
      <c r="T999" s="16">
        <v>1.2</v>
      </c>
      <c r="U999" s="16">
        <f>O999*S999*T999</f>
        <v>52.8</v>
      </c>
      <c r="V999" s="16"/>
      <c r="W999" s="16"/>
      <c r="X999" s="18"/>
      <c r="Y999" s="16"/>
      <c r="Z999" s="18">
        <f>U999+V999+W999+X999+Y999</f>
        <v>52.8</v>
      </c>
    </row>
    <row r="1000" spans="1:27" s="33" customFormat="1" outlineLevel="2">
      <c r="A1000" s="21"/>
      <c r="B1000" s="21"/>
      <c r="C1000" s="21"/>
      <c r="D1000" s="16" t="s">
        <v>1649</v>
      </c>
      <c r="E1000" s="21"/>
      <c r="F1000" s="21"/>
      <c r="G1000" s="16" t="s">
        <v>81</v>
      </c>
      <c r="H1000" s="34" t="s">
        <v>1590</v>
      </c>
      <c r="I1000" s="34"/>
      <c r="J1000" s="34">
        <v>7</v>
      </c>
      <c r="K1000" s="21"/>
      <c r="L1000" s="21"/>
      <c r="M1000" s="21"/>
      <c r="N1000" s="21"/>
      <c r="O1000" s="21"/>
      <c r="P1000" s="21"/>
      <c r="Q1000" s="21"/>
      <c r="R1000" s="21"/>
      <c r="S1000" s="35"/>
      <c r="T1000" s="17"/>
      <c r="U1000" s="16"/>
      <c r="V1000" s="17">
        <f>J1000*14</f>
        <v>98</v>
      </c>
      <c r="W1000" s="17"/>
      <c r="X1000" s="23"/>
      <c r="Y1000" s="17"/>
      <c r="Z1000" s="18">
        <f>U1000+V1000+W1000+X1000+Y1000</f>
        <v>98</v>
      </c>
      <c r="AA1000" s="3"/>
    </row>
    <row r="1001" spans="1:27" s="33" customFormat="1" outlineLevel="2">
      <c r="A1001" s="21"/>
      <c r="B1001" s="21"/>
      <c r="C1001" s="21"/>
      <c r="D1001" s="16" t="s">
        <v>1650</v>
      </c>
      <c r="E1001" s="21"/>
      <c r="F1001" s="21"/>
      <c r="G1001" s="16" t="s">
        <v>81</v>
      </c>
      <c r="H1001" s="21" t="s">
        <v>1590</v>
      </c>
      <c r="I1001" s="21"/>
      <c r="J1001" s="21">
        <v>10</v>
      </c>
      <c r="K1001" s="21"/>
      <c r="L1001" s="21"/>
      <c r="M1001" s="21"/>
      <c r="N1001" s="21"/>
      <c r="O1001" s="21"/>
      <c r="P1001" s="21"/>
      <c r="Q1001" s="21"/>
      <c r="R1001" s="21"/>
      <c r="S1001" s="35"/>
      <c r="T1001" s="17"/>
      <c r="U1001" s="17"/>
      <c r="V1001" s="17"/>
      <c r="W1001" s="17"/>
      <c r="X1001" s="23"/>
      <c r="Y1001" s="17">
        <f>2*J1001</f>
        <v>20</v>
      </c>
      <c r="Z1001" s="18">
        <f>U1001+V1001+W1001+X1001+Y1001</f>
        <v>20</v>
      </c>
    </row>
    <row r="1002" spans="1:27" s="33" customFormat="1" outlineLevel="1">
      <c r="A1002" s="21"/>
      <c r="B1002" s="21"/>
      <c r="C1002" s="21"/>
      <c r="D1002" s="16"/>
      <c r="E1002" s="21"/>
      <c r="F1002" s="21"/>
      <c r="G1002" s="42" t="s">
        <v>2448</v>
      </c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35"/>
      <c r="T1002" s="17"/>
      <c r="U1002" s="17"/>
      <c r="V1002" s="17"/>
      <c r="W1002" s="17"/>
      <c r="X1002" s="23"/>
      <c r="Y1002" s="17"/>
      <c r="Z1002" s="18">
        <f>SUBTOTAL(9,Z996:Z1001)</f>
        <v>297.24444444444447</v>
      </c>
    </row>
    <row r="1003" spans="1:27" s="33" customFormat="1" outlineLevel="2">
      <c r="A1003" s="21"/>
      <c r="B1003" s="21"/>
      <c r="C1003" s="21"/>
      <c r="D1003" s="16" t="s">
        <v>1650</v>
      </c>
      <c r="E1003" s="21"/>
      <c r="F1003" s="21"/>
      <c r="G1003" s="36" t="s">
        <v>2181</v>
      </c>
      <c r="H1003" s="21" t="s">
        <v>1488</v>
      </c>
      <c r="I1003" s="21"/>
      <c r="J1003" s="21">
        <v>4</v>
      </c>
      <c r="K1003" s="21"/>
      <c r="L1003" s="21"/>
      <c r="M1003" s="21"/>
      <c r="N1003" s="21"/>
      <c r="O1003" s="21"/>
      <c r="P1003" s="21"/>
      <c r="Q1003" s="21"/>
      <c r="R1003" s="21"/>
      <c r="S1003" s="35"/>
      <c r="T1003" s="17"/>
      <c r="U1003" s="17"/>
      <c r="V1003" s="17"/>
      <c r="W1003" s="17"/>
      <c r="X1003" s="23"/>
      <c r="Y1003" s="17">
        <f>2*J1003</f>
        <v>8</v>
      </c>
      <c r="Z1003" s="18">
        <f>U1003+V1003+W1003+X1003+Y1003</f>
        <v>8</v>
      </c>
    </row>
    <row r="1004" spans="1:27" s="33" customFormat="1" outlineLevel="1">
      <c r="A1004" s="21"/>
      <c r="B1004" s="21"/>
      <c r="C1004" s="21"/>
      <c r="D1004" s="16"/>
      <c r="E1004" s="21"/>
      <c r="F1004" s="21"/>
      <c r="G1004" s="44" t="s">
        <v>2449</v>
      </c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35"/>
      <c r="T1004" s="17"/>
      <c r="U1004" s="17"/>
      <c r="V1004" s="17"/>
      <c r="W1004" s="17"/>
      <c r="X1004" s="23"/>
      <c r="Y1004" s="17"/>
      <c r="Z1004" s="18">
        <f>SUBTOTAL(9,Z1003:Z1003)</f>
        <v>8</v>
      </c>
    </row>
    <row r="1005" spans="1:27" s="33" customFormat="1" outlineLevel="2">
      <c r="A1005" s="16" t="s">
        <v>521</v>
      </c>
      <c r="B1005" s="16" t="s">
        <v>959</v>
      </c>
      <c r="C1005" s="16" t="s">
        <v>960</v>
      </c>
      <c r="D1005" s="16" t="s">
        <v>1651</v>
      </c>
      <c r="E1005" s="16" t="s">
        <v>1652</v>
      </c>
      <c r="F1005" s="16" t="s">
        <v>45</v>
      </c>
      <c r="G1005" s="16" t="s">
        <v>176</v>
      </c>
      <c r="H1005" s="16" t="s">
        <v>177</v>
      </c>
      <c r="I1005" s="16" t="s">
        <v>19</v>
      </c>
      <c r="J1005" s="16">
        <v>69</v>
      </c>
      <c r="K1005" s="16" t="s">
        <v>961</v>
      </c>
      <c r="L1005" s="16" t="s">
        <v>378</v>
      </c>
      <c r="M1005" s="16" t="s">
        <v>905</v>
      </c>
      <c r="N1005" s="16" t="s">
        <v>61</v>
      </c>
      <c r="O1005" s="16" t="s">
        <v>144</v>
      </c>
      <c r="P1005" s="16" t="s">
        <v>25</v>
      </c>
      <c r="Q1005" s="16" t="s">
        <v>145</v>
      </c>
      <c r="R1005" s="17">
        <v>14</v>
      </c>
      <c r="S1005" s="18">
        <f>IF(J1005&lt;25,1,1+(J1005-25)/J1005)</f>
        <v>1.6376811594202898</v>
      </c>
      <c r="T1005" s="16">
        <v>1</v>
      </c>
      <c r="U1005" s="16">
        <f>O1005*S1005*T1005</f>
        <v>29.478260869565215</v>
      </c>
      <c r="V1005" s="16"/>
      <c r="W1005" s="16"/>
      <c r="X1005" s="18">
        <f>R1005*S1005</f>
        <v>22.927536231884059</v>
      </c>
      <c r="Y1005" s="16"/>
      <c r="Z1005" s="18">
        <f>U1005+V1005+W1005+X1005+Y1005</f>
        <v>52.405797101449274</v>
      </c>
      <c r="AA1005" s="3"/>
    </row>
    <row r="1006" spans="1:27" s="33" customFormat="1" outlineLevel="2">
      <c r="A1006" s="16" t="s">
        <v>13</v>
      </c>
      <c r="B1006" s="16" t="s">
        <v>167</v>
      </c>
      <c r="C1006" s="16" t="s">
        <v>168</v>
      </c>
      <c r="D1006" s="16" t="s">
        <v>2182</v>
      </c>
      <c r="E1006" s="16" t="s">
        <v>2183</v>
      </c>
      <c r="F1006" s="16" t="s">
        <v>16</v>
      </c>
      <c r="G1006" s="16" t="s">
        <v>176</v>
      </c>
      <c r="H1006" s="16" t="s">
        <v>177</v>
      </c>
      <c r="I1006" s="16" t="s">
        <v>19</v>
      </c>
      <c r="J1006" s="16">
        <v>16</v>
      </c>
      <c r="K1006" s="16" t="s">
        <v>171</v>
      </c>
      <c r="L1006" s="16" t="s">
        <v>72</v>
      </c>
      <c r="M1006" s="16" t="s">
        <v>173</v>
      </c>
      <c r="N1006" s="16" t="s">
        <v>22</v>
      </c>
      <c r="O1006" s="16" t="s">
        <v>41</v>
      </c>
      <c r="P1006" s="16" t="s">
        <v>25</v>
      </c>
      <c r="Q1006" s="16" t="s">
        <v>41</v>
      </c>
      <c r="R1006" s="17">
        <v>24</v>
      </c>
      <c r="S1006" s="18">
        <f>IF(J1006&lt;25,1,1+(J1006-25)/J1006)</f>
        <v>1</v>
      </c>
      <c r="T1006" s="16">
        <v>1</v>
      </c>
      <c r="U1006" s="16">
        <f>O1006*S1006*T1006</f>
        <v>24</v>
      </c>
      <c r="V1006" s="16"/>
      <c r="W1006" s="16"/>
      <c r="X1006" s="18">
        <f>R1006*S1006</f>
        <v>24</v>
      </c>
      <c r="Y1006" s="16"/>
      <c r="Z1006" s="18">
        <f>U1006+V1006+W1006+X1006+Y1006</f>
        <v>48</v>
      </c>
      <c r="AA1006" s="3"/>
    </row>
    <row r="1007" spans="1:27" s="33" customFormat="1" outlineLevel="2">
      <c r="A1007" s="11"/>
      <c r="B1007" s="11"/>
      <c r="C1007" s="11" t="s">
        <v>1461</v>
      </c>
      <c r="D1007" s="11" t="s">
        <v>2184</v>
      </c>
      <c r="E1007" s="11"/>
      <c r="F1007" s="11"/>
      <c r="G1007" s="16" t="s">
        <v>176</v>
      </c>
      <c r="H1007" s="11" t="s">
        <v>177</v>
      </c>
      <c r="I1007" s="11"/>
      <c r="J1007" s="11"/>
      <c r="K1007" s="11"/>
      <c r="L1007" s="11"/>
      <c r="M1007" s="11"/>
      <c r="N1007" s="11"/>
      <c r="O1007" s="11"/>
      <c r="P1007" s="11"/>
      <c r="Q1007" s="11"/>
      <c r="R1007" s="10"/>
      <c r="S1007" s="11"/>
      <c r="T1007" s="11"/>
      <c r="U1007" s="11"/>
      <c r="V1007" s="11"/>
      <c r="W1007" s="11">
        <v>15</v>
      </c>
      <c r="X1007" s="11"/>
      <c r="Y1007" s="11"/>
      <c r="Z1007" s="18">
        <f>U1007+V1007+W1007+X1007+Y1007</f>
        <v>15</v>
      </c>
    </row>
    <row r="1008" spans="1:27" s="33" customFormat="1" outlineLevel="2">
      <c r="A1008" s="16" t="s">
        <v>13</v>
      </c>
      <c r="B1008" s="16" t="s">
        <v>1359</v>
      </c>
      <c r="C1008" s="16" t="s">
        <v>1360</v>
      </c>
      <c r="D1008" s="16" t="s">
        <v>2182</v>
      </c>
      <c r="E1008" s="16" t="s">
        <v>2185</v>
      </c>
      <c r="F1008" s="16" t="s">
        <v>16</v>
      </c>
      <c r="G1008" s="16" t="s">
        <v>176</v>
      </c>
      <c r="H1008" s="16" t="s">
        <v>177</v>
      </c>
      <c r="I1008" s="16" t="s">
        <v>19</v>
      </c>
      <c r="J1008" s="16">
        <v>47</v>
      </c>
      <c r="K1008" s="16" t="s">
        <v>991</v>
      </c>
      <c r="L1008" s="16" t="s">
        <v>1312</v>
      </c>
      <c r="M1008" s="16" t="s">
        <v>1034</v>
      </c>
      <c r="N1008" s="16" t="s">
        <v>22</v>
      </c>
      <c r="O1008" s="16" t="s">
        <v>22</v>
      </c>
      <c r="P1008" s="16" t="s">
        <v>25</v>
      </c>
      <c r="Q1008" s="16" t="s">
        <v>25</v>
      </c>
      <c r="R1008" s="17">
        <v>0</v>
      </c>
      <c r="S1008" s="18">
        <f>IF(J1008&lt;25,1,1+(J1008-25)/J1008)</f>
        <v>1.4680851063829787</v>
      </c>
      <c r="T1008" s="16">
        <v>1</v>
      </c>
      <c r="U1008" s="16">
        <f>O1008*S1008*T1008</f>
        <v>70.468085106382972</v>
      </c>
      <c r="V1008" s="16"/>
      <c r="W1008" s="16"/>
      <c r="X1008" s="18"/>
      <c r="Y1008" s="16"/>
      <c r="Z1008" s="18">
        <f>U1008+V1008+W1008+X1008+Y1008</f>
        <v>70.468085106382972</v>
      </c>
      <c r="AA1008" s="3"/>
    </row>
    <row r="1009" spans="1:27" s="33" customFormat="1" outlineLevel="2">
      <c r="A1009" s="16" t="s">
        <v>13</v>
      </c>
      <c r="B1009" s="16" t="s">
        <v>1367</v>
      </c>
      <c r="C1009" s="16" t="s">
        <v>2186</v>
      </c>
      <c r="D1009" s="16" t="s">
        <v>2187</v>
      </c>
      <c r="E1009" s="16" t="s">
        <v>2185</v>
      </c>
      <c r="F1009" s="16" t="s">
        <v>16</v>
      </c>
      <c r="G1009" s="16" t="s">
        <v>176</v>
      </c>
      <c r="H1009" s="16" t="s">
        <v>177</v>
      </c>
      <c r="I1009" s="16" t="s">
        <v>19</v>
      </c>
      <c r="J1009" s="16">
        <v>35</v>
      </c>
      <c r="K1009" s="16"/>
      <c r="L1009" s="16"/>
      <c r="M1009" s="16" t="s">
        <v>759</v>
      </c>
      <c r="N1009" s="16" t="s">
        <v>22</v>
      </c>
      <c r="O1009" s="16" t="s">
        <v>40</v>
      </c>
      <c r="P1009" s="16" t="s">
        <v>25</v>
      </c>
      <c r="Q1009" s="16" t="s">
        <v>132</v>
      </c>
      <c r="R1009" s="16">
        <v>8</v>
      </c>
      <c r="S1009" s="18">
        <f>IF(J1009&lt;25,1,1+(J1009-25)/J1009)</f>
        <v>1.2857142857142856</v>
      </c>
      <c r="T1009" s="16">
        <v>1.2</v>
      </c>
      <c r="U1009" s="16">
        <f>O1009*S1009*T1009</f>
        <v>61.714285714285708</v>
      </c>
      <c r="V1009" s="16"/>
      <c r="W1009" s="16"/>
      <c r="X1009" s="18">
        <v>16</v>
      </c>
      <c r="Y1009" s="16"/>
      <c r="Z1009" s="18">
        <f>U1009+V1009+W1009+X1009+Y1009</f>
        <v>77.714285714285708</v>
      </c>
      <c r="AA1009" s="8" t="s">
        <v>2188</v>
      </c>
    </row>
    <row r="1010" spans="1:27" s="33" customFormat="1" outlineLevel="2">
      <c r="A1010" s="16" t="s">
        <v>13</v>
      </c>
      <c r="B1010" s="16" t="s">
        <v>1368</v>
      </c>
      <c r="C1010" s="16" t="s">
        <v>1369</v>
      </c>
      <c r="D1010" s="16" t="s">
        <v>2189</v>
      </c>
      <c r="E1010" s="16" t="s">
        <v>2185</v>
      </c>
      <c r="F1010" s="16" t="s">
        <v>51</v>
      </c>
      <c r="G1010" s="16" t="s">
        <v>176</v>
      </c>
      <c r="H1010" s="16" t="s">
        <v>177</v>
      </c>
      <c r="I1010" s="16" t="s">
        <v>19</v>
      </c>
      <c r="J1010" s="16">
        <v>62</v>
      </c>
      <c r="K1010" s="16"/>
      <c r="L1010" s="16"/>
      <c r="M1010" s="16" t="s">
        <v>1034</v>
      </c>
      <c r="N1010" s="16" t="s">
        <v>56</v>
      </c>
      <c r="O1010" s="16" t="s">
        <v>25</v>
      </c>
      <c r="P1010" s="16" t="s">
        <v>56</v>
      </c>
      <c r="Q1010" s="16" t="s">
        <v>25</v>
      </c>
      <c r="R1010" s="17">
        <f>P1010+Q1010</f>
        <v>16</v>
      </c>
      <c r="S1010" s="18">
        <f>IF(J1010/2&lt;25,1,1+(J1010/2-25)/J1010/2)</f>
        <v>1.0483870967741935</v>
      </c>
      <c r="T1010" s="16"/>
      <c r="U1010" s="16"/>
      <c r="V1010" s="16"/>
      <c r="W1010" s="16"/>
      <c r="X1010" s="18">
        <f>R1010*S1010*2</f>
        <v>33.548387096774192</v>
      </c>
      <c r="Y1010" s="16"/>
      <c r="Z1010" s="18">
        <f>U1010+V1010+W1010+X1010+Y1010</f>
        <v>33.548387096774192</v>
      </c>
    </row>
    <row r="1011" spans="1:27" s="33" customFormat="1" outlineLevel="2">
      <c r="A1011" s="21"/>
      <c r="B1011" s="21"/>
      <c r="C1011" s="21"/>
      <c r="D1011" s="16" t="s">
        <v>2190</v>
      </c>
      <c r="E1011" s="21"/>
      <c r="F1011" s="21"/>
      <c r="G1011" s="16" t="s">
        <v>176</v>
      </c>
      <c r="H1011" s="34" t="s">
        <v>1591</v>
      </c>
      <c r="I1011" s="34"/>
      <c r="J1011" s="34">
        <v>4</v>
      </c>
      <c r="K1011" s="21"/>
      <c r="L1011" s="21"/>
      <c r="M1011" s="21"/>
      <c r="N1011" s="21"/>
      <c r="O1011" s="21"/>
      <c r="P1011" s="21"/>
      <c r="Q1011" s="21"/>
      <c r="R1011" s="21"/>
      <c r="S1011" s="35"/>
      <c r="T1011" s="17"/>
      <c r="U1011" s="16"/>
      <c r="V1011" s="17">
        <f>J1011*14</f>
        <v>56</v>
      </c>
      <c r="W1011" s="17"/>
      <c r="X1011" s="23"/>
      <c r="Y1011" s="17"/>
      <c r="Z1011" s="18">
        <f>U1011+V1011+W1011+X1011+Y1011</f>
        <v>56</v>
      </c>
      <c r="AA1011" s="3"/>
    </row>
    <row r="1012" spans="1:27" s="33" customFormat="1" outlineLevel="2">
      <c r="A1012" s="21"/>
      <c r="B1012" s="21"/>
      <c r="C1012" s="21"/>
      <c r="D1012" s="16" t="s">
        <v>2191</v>
      </c>
      <c r="E1012" s="21"/>
      <c r="F1012" s="21"/>
      <c r="G1012" s="16" t="s">
        <v>176</v>
      </c>
      <c r="H1012" s="21" t="s">
        <v>1591</v>
      </c>
      <c r="I1012" s="21"/>
      <c r="J1012" s="21">
        <v>10</v>
      </c>
      <c r="K1012" s="21"/>
      <c r="L1012" s="21"/>
      <c r="M1012" s="21"/>
      <c r="N1012" s="21"/>
      <c r="O1012" s="21"/>
      <c r="P1012" s="21"/>
      <c r="Q1012" s="21"/>
      <c r="R1012" s="21"/>
      <c r="S1012" s="35"/>
      <c r="T1012" s="17"/>
      <c r="U1012" s="17"/>
      <c r="V1012" s="17"/>
      <c r="W1012" s="17"/>
      <c r="X1012" s="23"/>
      <c r="Y1012" s="17">
        <f>2*J1012</f>
        <v>20</v>
      </c>
      <c r="Z1012" s="18">
        <f>U1012+V1012+W1012+X1012+Y1012</f>
        <v>20</v>
      </c>
    </row>
    <row r="1013" spans="1:27" s="33" customFormat="1" outlineLevel="1">
      <c r="A1013" s="21"/>
      <c r="B1013" s="21"/>
      <c r="C1013" s="21"/>
      <c r="D1013" s="16"/>
      <c r="E1013" s="21"/>
      <c r="F1013" s="21"/>
      <c r="G1013" s="42" t="s">
        <v>2450</v>
      </c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35"/>
      <c r="T1013" s="17"/>
      <c r="U1013" s="17"/>
      <c r="V1013" s="17"/>
      <c r="W1013" s="17"/>
      <c r="X1013" s="23"/>
      <c r="Y1013" s="17"/>
      <c r="Z1013" s="18">
        <f>SUBTOTAL(9,Z1005:Z1012)</f>
        <v>373.13655501889218</v>
      </c>
    </row>
    <row r="1014" spans="1:27" s="8" customFormat="1" outlineLevel="2">
      <c r="A1014" s="16" t="s">
        <v>521</v>
      </c>
      <c r="B1014" s="16" t="s">
        <v>558</v>
      </c>
      <c r="C1014" s="16" t="s">
        <v>1119</v>
      </c>
      <c r="D1014" s="16" t="s">
        <v>2189</v>
      </c>
      <c r="E1014" s="16" t="s">
        <v>2185</v>
      </c>
      <c r="F1014" s="16" t="s">
        <v>51</v>
      </c>
      <c r="G1014" s="16" t="s">
        <v>850</v>
      </c>
      <c r="H1014" s="16" t="s">
        <v>851</v>
      </c>
      <c r="I1014" s="16" t="s">
        <v>204</v>
      </c>
      <c r="J1014" s="16">
        <v>40</v>
      </c>
      <c r="K1014" s="16"/>
      <c r="L1014" s="16"/>
      <c r="M1014" s="16" t="s">
        <v>896</v>
      </c>
      <c r="N1014" s="16" t="s">
        <v>56</v>
      </c>
      <c r="O1014" s="16" t="s">
        <v>25</v>
      </c>
      <c r="P1014" s="16" t="s">
        <v>56</v>
      </c>
      <c r="Q1014" s="16" t="s">
        <v>25</v>
      </c>
      <c r="R1014" s="17">
        <f>P1014+Q1014</f>
        <v>16</v>
      </c>
      <c r="S1014" s="18">
        <v>1</v>
      </c>
      <c r="T1014" s="16"/>
      <c r="U1014" s="16"/>
      <c r="V1014" s="16"/>
      <c r="W1014" s="16"/>
      <c r="X1014" s="18">
        <v>48</v>
      </c>
      <c r="Y1014" s="16"/>
      <c r="Z1014" s="18">
        <f>U1014+V1014+W1014+X1014+Y1014</f>
        <v>48</v>
      </c>
      <c r="AA1014" s="33"/>
    </row>
    <row r="1015" spans="1:27" s="33" customFormat="1" outlineLevel="2">
      <c r="A1015" s="16" t="s">
        <v>13</v>
      </c>
      <c r="B1015" s="16" t="s">
        <v>848</v>
      </c>
      <c r="C1015" s="16" t="s">
        <v>849</v>
      </c>
      <c r="D1015" s="16" t="s">
        <v>1928</v>
      </c>
      <c r="E1015" s="16" t="s">
        <v>1752</v>
      </c>
      <c r="F1015" s="16" t="s">
        <v>45</v>
      </c>
      <c r="G1015" s="16" t="s">
        <v>850</v>
      </c>
      <c r="H1015" s="16" t="s">
        <v>851</v>
      </c>
      <c r="I1015" s="16" t="s">
        <v>204</v>
      </c>
      <c r="J1015" s="16">
        <v>10</v>
      </c>
      <c r="K1015" s="16" t="s">
        <v>187</v>
      </c>
      <c r="L1015" s="16" t="s">
        <v>345</v>
      </c>
      <c r="M1015" s="16" t="s">
        <v>159</v>
      </c>
      <c r="N1015" s="16" t="s">
        <v>61</v>
      </c>
      <c r="O1015" s="16" t="s">
        <v>852</v>
      </c>
      <c r="P1015" s="16" t="s">
        <v>239</v>
      </c>
      <c r="Q1015" s="16" t="s">
        <v>25</v>
      </c>
      <c r="R1015" s="17">
        <v>10</v>
      </c>
      <c r="S1015" s="18">
        <f>IF(J1015&lt;25,1,1+(J1015-25)/J1015)</f>
        <v>1</v>
      </c>
      <c r="T1015" s="16">
        <v>1</v>
      </c>
      <c r="U1015" s="16">
        <f>O1015*S1015*T1015</f>
        <v>22</v>
      </c>
      <c r="V1015" s="16"/>
      <c r="W1015" s="16"/>
      <c r="X1015" s="18">
        <f>R1015*S1015</f>
        <v>10</v>
      </c>
      <c r="Y1015" s="16"/>
      <c r="Z1015" s="18">
        <f>U1015+V1015+W1015+X1015+Y1015</f>
        <v>32</v>
      </c>
      <c r="AA1015" s="3"/>
    </row>
    <row r="1016" spans="1:27" s="33" customFormat="1" outlineLevel="2">
      <c r="A1016" s="21"/>
      <c r="B1016" s="21"/>
      <c r="C1016" s="21"/>
      <c r="D1016" s="16" t="s">
        <v>1649</v>
      </c>
      <c r="E1016" s="21"/>
      <c r="F1016" s="21"/>
      <c r="G1016" s="16" t="s">
        <v>850</v>
      </c>
      <c r="H1016" s="34" t="s">
        <v>1555</v>
      </c>
      <c r="I1016" s="34"/>
      <c r="J1016" s="34">
        <v>5</v>
      </c>
      <c r="K1016" s="21"/>
      <c r="L1016" s="21"/>
      <c r="M1016" s="21"/>
      <c r="N1016" s="21"/>
      <c r="O1016" s="21"/>
      <c r="P1016" s="21"/>
      <c r="Q1016" s="21"/>
      <c r="R1016" s="21"/>
      <c r="S1016" s="35"/>
      <c r="T1016" s="17"/>
      <c r="U1016" s="16"/>
      <c r="V1016" s="17">
        <f>J1016*14</f>
        <v>70</v>
      </c>
      <c r="W1016" s="17"/>
      <c r="X1016" s="23"/>
      <c r="Y1016" s="17"/>
      <c r="Z1016" s="18">
        <f>U1016+V1016+W1016+X1016+Y1016</f>
        <v>70</v>
      </c>
      <c r="AA1016" s="3"/>
    </row>
    <row r="1017" spans="1:27" s="33" customFormat="1" outlineLevel="2">
      <c r="A1017" s="21"/>
      <c r="B1017" s="21"/>
      <c r="C1017" s="21"/>
      <c r="D1017" s="16" t="s">
        <v>1650</v>
      </c>
      <c r="E1017" s="21"/>
      <c r="F1017" s="21"/>
      <c r="G1017" s="16" t="s">
        <v>850</v>
      </c>
      <c r="H1017" s="21" t="s">
        <v>1555</v>
      </c>
      <c r="I1017" s="21"/>
      <c r="J1017" s="21">
        <v>9</v>
      </c>
      <c r="K1017" s="21"/>
      <c r="L1017" s="21"/>
      <c r="M1017" s="21"/>
      <c r="N1017" s="21"/>
      <c r="O1017" s="21"/>
      <c r="P1017" s="21"/>
      <c r="Q1017" s="21"/>
      <c r="R1017" s="21"/>
      <c r="S1017" s="35"/>
      <c r="T1017" s="17"/>
      <c r="U1017" s="17"/>
      <c r="V1017" s="17"/>
      <c r="W1017" s="17"/>
      <c r="X1017" s="23"/>
      <c r="Y1017" s="17">
        <f>2*J1017</f>
        <v>18</v>
      </c>
      <c r="Z1017" s="18">
        <f>U1017+V1017+W1017+X1017+Y1017</f>
        <v>18</v>
      </c>
    </row>
    <row r="1018" spans="1:27" s="33" customFormat="1" outlineLevel="1">
      <c r="A1018" s="21"/>
      <c r="B1018" s="21"/>
      <c r="C1018" s="21"/>
      <c r="D1018" s="16"/>
      <c r="E1018" s="21"/>
      <c r="F1018" s="21"/>
      <c r="G1018" s="42" t="s">
        <v>2451</v>
      </c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35"/>
      <c r="T1018" s="17"/>
      <c r="U1018" s="17"/>
      <c r="V1018" s="17"/>
      <c r="W1018" s="17"/>
      <c r="X1018" s="23"/>
      <c r="Y1018" s="17"/>
      <c r="Z1018" s="18">
        <f>SUBTOTAL(9,Z1014:Z1017)</f>
        <v>168</v>
      </c>
    </row>
    <row r="1019" spans="1:27" s="33" customFormat="1" outlineLevel="2">
      <c r="A1019" s="16" t="s">
        <v>521</v>
      </c>
      <c r="B1019" s="16" t="s">
        <v>1025</v>
      </c>
      <c r="C1019" s="16" t="s">
        <v>1026</v>
      </c>
      <c r="D1019" s="16" t="s">
        <v>1651</v>
      </c>
      <c r="E1019" s="16" t="s">
        <v>1652</v>
      </c>
      <c r="F1019" s="16" t="s">
        <v>45</v>
      </c>
      <c r="G1019" s="16" t="s">
        <v>1027</v>
      </c>
      <c r="H1019" s="16" t="s">
        <v>1028</v>
      </c>
      <c r="I1019" s="16" t="s">
        <v>19</v>
      </c>
      <c r="J1019" s="16">
        <v>13</v>
      </c>
      <c r="K1019" s="16" t="s">
        <v>947</v>
      </c>
      <c r="L1019" s="16" t="s">
        <v>72</v>
      </c>
      <c r="M1019" s="16" t="s">
        <v>809</v>
      </c>
      <c r="N1019" s="16" t="s">
        <v>61</v>
      </c>
      <c r="O1019" s="16" t="s">
        <v>631</v>
      </c>
      <c r="P1019" s="16" t="s">
        <v>234</v>
      </c>
      <c r="Q1019" s="16" t="s">
        <v>25</v>
      </c>
      <c r="R1019" s="17">
        <v>6</v>
      </c>
      <c r="S1019" s="18">
        <f>IF(J1019&lt;25,1,1+(J1019-25)/J1019)</f>
        <v>1</v>
      </c>
      <c r="T1019" s="16">
        <v>1</v>
      </c>
      <c r="U1019" s="16">
        <f>O1019*S1019*T1019</f>
        <v>26</v>
      </c>
      <c r="V1019" s="16"/>
      <c r="W1019" s="16"/>
      <c r="X1019" s="18">
        <f>R1019*S1019</f>
        <v>6</v>
      </c>
      <c r="Y1019" s="16"/>
      <c r="Z1019" s="18">
        <f>U1019+V1019+W1019+X1019+Y1019</f>
        <v>32</v>
      </c>
      <c r="AA1019" s="3"/>
    </row>
    <row r="1020" spans="1:27" s="33" customFormat="1" outlineLevel="2">
      <c r="A1020" s="16" t="s">
        <v>13</v>
      </c>
      <c r="B1020" s="16" t="s">
        <v>1197</v>
      </c>
      <c r="C1020" s="16" t="s">
        <v>1195</v>
      </c>
      <c r="D1020" s="16" t="s">
        <v>2192</v>
      </c>
      <c r="E1020" s="16" t="s">
        <v>2193</v>
      </c>
      <c r="F1020" s="16" t="s">
        <v>16</v>
      </c>
      <c r="G1020" s="16" t="s">
        <v>1027</v>
      </c>
      <c r="H1020" s="16" t="s">
        <v>1028</v>
      </c>
      <c r="I1020" s="16" t="s">
        <v>19</v>
      </c>
      <c r="J1020" s="16">
        <v>64</v>
      </c>
      <c r="K1020" s="16" t="s">
        <v>1200</v>
      </c>
      <c r="L1020" s="16" t="s">
        <v>326</v>
      </c>
      <c r="M1020" s="16" t="s">
        <v>1034</v>
      </c>
      <c r="N1020" s="16" t="s">
        <v>22</v>
      </c>
      <c r="O1020" s="16" t="s">
        <v>22</v>
      </c>
      <c r="P1020" s="16" t="s">
        <v>25</v>
      </c>
      <c r="Q1020" s="16" t="s">
        <v>25</v>
      </c>
      <c r="R1020" s="17">
        <v>0</v>
      </c>
      <c r="S1020" s="18">
        <f>IF(J1020&lt;25,1,1+(J1020-25)/J1020)</f>
        <v>1.609375</v>
      </c>
      <c r="T1020" s="16">
        <v>1</v>
      </c>
      <c r="U1020" s="16">
        <f>O1020*S1020*T1020</f>
        <v>77.25</v>
      </c>
      <c r="V1020" s="16"/>
      <c r="W1020" s="16"/>
      <c r="X1020" s="18"/>
      <c r="Y1020" s="16"/>
      <c r="Z1020" s="18">
        <f>U1020+V1020+W1020+X1020+Y1020</f>
        <v>77.25</v>
      </c>
      <c r="AA1020" s="3"/>
    </row>
    <row r="1021" spans="1:27" s="33" customFormat="1" outlineLevel="2">
      <c r="A1021" s="16" t="s">
        <v>13</v>
      </c>
      <c r="B1021" s="16" t="s">
        <v>1202</v>
      </c>
      <c r="C1021" s="16" t="s">
        <v>1203</v>
      </c>
      <c r="D1021" s="16" t="s">
        <v>2194</v>
      </c>
      <c r="E1021" s="16" t="s">
        <v>2193</v>
      </c>
      <c r="F1021" s="16" t="s">
        <v>51</v>
      </c>
      <c r="G1021" s="16" t="s">
        <v>1027</v>
      </c>
      <c r="H1021" s="16" t="s">
        <v>1028</v>
      </c>
      <c r="I1021" s="16" t="s">
        <v>19</v>
      </c>
      <c r="J1021" s="16">
        <v>54</v>
      </c>
      <c r="K1021" s="16"/>
      <c r="L1021" s="16"/>
      <c r="M1021" s="16" t="s">
        <v>1201</v>
      </c>
      <c r="N1021" s="16" t="s">
        <v>56</v>
      </c>
      <c r="O1021" s="16" t="s">
        <v>25</v>
      </c>
      <c r="P1021" s="16" t="s">
        <v>56</v>
      </c>
      <c r="Q1021" s="16" t="s">
        <v>25</v>
      </c>
      <c r="R1021" s="17">
        <f>P1021+Q1021</f>
        <v>16</v>
      </c>
      <c r="S1021" s="18">
        <f>IF(J1021&lt;25,1,1+(J1021-25)/J1021)</f>
        <v>1.5370370370370372</v>
      </c>
      <c r="T1021" s="16"/>
      <c r="U1021" s="16"/>
      <c r="V1021" s="16"/>
      <c r="W1021" s="16"/>
      <c r="X1021" s="18">
        <f>R1021*S1021</f>
        <v>24.592592592592595</v>
      </c>
      <c r="Y1021" s="16"/>
      <c r="Z1021" s="18">
        <f>U1021+V1021+W1021+X1021+Y1021</f>
        <v>24.592592592592595</v>
      </c>
    </row>
    <row r="1022" spans="1:27" s="33" customFormat="1" outlineLevel="2">
      <c r="A1022" s="21"/>
      <c r="B1022" s="21"/>
      <c r="C1022" s="21"/>
      <c r="D1022" s="16" t="s">
        <v>2195</v>
      </c>
      <c r="E1022" s="21"/>
      <c r="F1022" s="21"/>
      <c r="G1022" s="16" t="s">
        <v>1027</v>
      </c>
      <c r="H1022" s="34" t="s">
        <v>1489</v>
      </c>
      <c r="I1022" s="34"/>
      <c r="J1022" s="34">
        <v>3</v>
      </c>
      <c r="K1022" s="21"/>
      <c r="L1022" s="21"/>
      <c r="M1022" s="21"/>
      <c r="N1022" s="21"/>
      <c r="O1022" s="21"/>
      <c r="P1022" s="21"/>
      <c r="Q1022" s="21"/>
      <c r="R1022" s="21"/>
      <c r="S1022" s="35"/>
      <c r="T1022" s="17"/>
      <c r="U1022" s="16"/>
      <c r="V1022" s="17">
        <f>J1022*14</f>
        <v>42</v>
      </c>
      <c r="W1022" s="17"/>
      <c r="X1022" s="23"/>
      <c r="Y1022" s="17"/>
      <c r="Z1022" s="18">
        <f>U1022+V1022+W1022+X1022+Y1022</f>
        <v>42</v>
      </c>
      <c r="AA1022" s="3"/>
    </row>
    <row r="1023" spans="1:27" s="33" customFormat="1" outlineLevel="2">
      <c r="A1023" s="21"/>
      <c r="B1023" s="21"/>
      <c r="C1023" s="21"/>
      <c r="D1023" s="16" t="s">
        <v>2196</v>
      </c>
      <c r="E1023" s="21"/>
      <c r="F1023" s="21"/>
      <c r="G1023" s="16" t="s">
        <v>1027</v>
      </c>
      <c r="H1023" s="21" t="s">
        <v>1489</v>
      </c>
      <c r="I1023" s="21"/>
      <c r="J1023" s="21">
        <v>4</v>
      </c>
      <c r="K1023" s="21"/>
      <c r="L1023" s="21"/>
      <c r="M1023" s="21"/>
      <c r="N1023" s="21"/>
      <c r="O1023" s="21"/>
      <c r="P1023" s="21"/>
      <c r="Q1023" s="21"/>
      <c r="R1023" s="21"/>
      <c r="S1023" s="35"/>
      <c r="T1023" s="17"/>
      <c r="U1023" s="17"/>
      <c r="V1023" s="17"/>
      <c r="W1023" s="17"/>
      <c r="X1023" s="23"/>
      <c r="Y1023" s="17">
        <f>2*J1023</f>
        <v>8</v>
      </c>
      <c r="Z1023" s="18">
        <f>U1023+V1023+W1023+X1023+Y1023</f>
        <v>8</v>
      </c>
    </row>
    <row r="1024" spans="1:27" s="33" customFormat="1" outlineLevel="1">
      <c r="A1024" s="21"/>
      <c r="B1024" s="21"/>
      <c r="C1024" s="21"/>
      <c r="D1024" s="16"/>
      <c r="E1024" s="21"/>
      <c r="F1024" s="21"/>
      <c r="G1024" s="42" t="s">
        <v>2452</v>
      </c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35"/>
      <c r="T1024" s="17"/>
      <c r="U1024" s="17"/>
      <c r="V1024" s="17"/>
      <c r="W1024" s="17"/>
      <c r="X1024" s="23"/>
      <c r="Y1024" s="17"/>
      <c r="Z1024" s="18">
        <f>SUBTOTAL(9,Z1019:Z1023)</f>
        <v>183.84259259259261</v>
      </c>
    </row>
    <row r="1025" spans="1:27" s="33" customFormat="1" outlineLevel="2">
      <c r="A1025" s="16" t="s">
        <v>13</v>
      </c>
      <c r="B1025" s="16" t="s">
        <v>1030</v>
      </c>
      <c r="C1025" s="16" t="s">
        <v>1031</v>
      </c>
      <c r="D1025" s="16" t="s">
        <v>2192</v>
      </c>
      <c r="E1025" s="16" t="s">
        <v>2193</v>
      </c>
      <c r="F1025" s="16" t="s">
        <v>33</v>
      </c>
      <c r="G1025" s="16" t="s">
        <v>1036</v>
      </c>
      <c r="H1025" s="16" t="s">
        <v>1037</v>
      </c>
      <c r="I1025" s="16" t="s">
        <v>19</v>
      </c>
      <c r="J1025" s="16">
        <v>75</v>
      </c>
      <c r="K1025" s="16" t="s">
        <v>1032</v>
      </c>
      <c r="L1025" s="16" t="s">
        <v>460</v>
      </c>
      <c r="M1025" s="16" t="s">
        <v>1038</v>
      </c>
      <c r="N1025" s="16" t="s">
        <v>39</v>
      </c>
      <c r="O1025" s="16" t="s">
        <v>39</v>
      </c>
      <c r="P1025" s="16" t="s">
        <v>25</v>
      </c>
      <c r="Q1025" s="16" t="s">
        <v>25</v>
      </c>
      <c r="R1025" s="17">
        <v>0</v>
      </c>
      <c r="S1025" s="18">
        <f>IF(J1025&lt;25,1,1+(J1025-25)/J1025)</f>
        <v>1.6666666666666665</v>
      </c>
      <c r="T1025" s="16">
        <v>1</v>
      </c>
      <c r="U1025" s="16">
        <f>O1025*S1025*T1025</f>
        <v>106.66666666666666</v>
      </c>
      <c r="V1025" s="16"/>
      <c r="W1025" s="16"/>
      <c r="X1025" s="18"/>
      <c r="Y1025" s="16"/>
      <c r="Z1025" s="18">
        <f>U1025+V1025+W1025+X1025+Y1025</f>
        <v>106.66666666666666</v>
      </c>
      <c r="AA1025" s="3"/>
    </row>
    <row r="1026" spans="1:27" s="33" customFormat="1" outlineLevel="2">
      <c r="A1026" s="16" t="s">
        <v>13</v>
      </c>
      <c r="B1026" s="16" t="s">
        <v>1043</v>
      </c>
      <c r="C1026" s="16" t="s">
        <v>1044</v>
      </c>
      <c r="D1026" s="16" t="s">
        <v>2197</v>
      </c>
      <c r="E1026" s="16" t="s">
        <v>2198</v>
      </c>
      <c r="F1026" s="16" t="s">
        <v>45</v>
      </c>
      <c r="G1026" s="16" t="s">
        <v>1036</v>
      </c>
      <c r="H1026" s="16" t="s">
        <v>1037</v>
      </c>
      <c r="I1026" s="16" t="s">
        <v>19</v>
      </c>
      <c r="J1026" s="16">
        <v>91</v>
      </c>
      <c r="K1026" s="16" t="s">
        <v>1045</v>
      </c>
      <c r="L1026" s="16" t="s">
        <v>1047</v>
      </c>
      <c r="M1026" s="16" t="s">
        <v>1034</v>
      </c>
      <c r="N1026" s="16" t="s">
        <v>25</v>
      </c>
      <c r="O1026" s="16" t="s">
        <v>25</v>
      </c>
      <c r="P1026" s="16" t="s">
        <v>25</v>
      </c>
      <c r="Q1026" s="16" t="s">
        <v>25</v>
      </c>
      <c r="R1026" s="17"/>
      <c r="S1026" s="18">
        <f>IF(J1026&lt;25,1,1+(J1026-25)/J1026)</f>
        <v>1.7252747252747254</v>
      </c>
      <c r="T1026" s="16"/>
      <c r="U1026" s="16"/>
      <c r="V1026" s="16"/>
      <c r="W1026" s="16"/>
      <c r="X1026" s="18">
        <f>32*S1026*F1026</f>
        <v>110.41758241758242</v>
      </c>
      <c r="Y1026" s="16"/>
      <c r="Z1026" s="18">
        <f>U1026+V1026+W1026+X1026+Y1026</f>
        <v>110.41758241758242</v>
      </c>
    </row>
    <row r="1027" spans="1:27" s="33" customFormat="1" ht="27" outlineLevel="2">
      <c r="A1027" s="11"/>
      <c r="B1027" s="11"/>
      <c r="C1027" s="11" t="s">
        <v>2199</v>
      </c>
      <c r="D1027" s="11" t="s">
        <v>2200</v>
      </c>
      <c r="E1027" s="11"/>
      <c r="F1027" s="11"/>
      <c r="G1027" s="16" t="s">
        <v>1036</v>
      </c>
      <c r="H1027" s="11" t="s">
        <v>2201</v>
      </c>
      <c r="I1027" s="11"/>
      <c r="J1027" s="11"/>
      <c r="K1027" s="11"/>
      <c r="L1027" s="11"/>
      <c r="M1027" s="11"/>
      <c r="N1027" s="11"/>
      <c r="O1027" s="11"/>
      <c r="P1027" s="11"/>
      <c r="Q1027" s="11"/>
      <c r="R1027" s="10"/>
      <c r="S1027" s="11"/>
      <c r="T1027" s="11"/>
      <c r="U1027" s="11"/>
      <c r="V1027" s="11"/>
      <c r="W1027" s="11">
        <v>15</v>
      </c>
      <c r="X1027" s="11"/>
      <c r="Y1027" s="11"/>
      <c r="Z1027" s="18">
        <f>U1027+V1027+W1027+X1027+Y1027</f>
        <v>15</v>
      </c>
    </row>
    <row r="1028" spans="1:27" s="33" customFormat="1" ht="27" outlineLevel="2">
      <c r="A1028" s="11"/>
      <c r="B1028" s="11"/>
      <c r="C1028" s="11" t="s">
        <v>1437</v>
      </c>
      <c r="D1028" s="11" t="s">
        <v>1714</v>
      </c>
      <c r="E1028" s="11"/>
      <c r="F1028" s="11"/>
      <c r="G1028" s="16" t="s">
        <v>1036</v>
      </c>
      <c r="H1028" s="11" t="s">
        <v>1037</v>
      </c>
      <c r="I1028" s="11"/>
      <c r="J1028" s="11"/>
      <c r="K1028" s="11"/>
      <c r="L1028" s="11"/>
      <c r="M1028" s="11"/>
      <c r="N1028" s="11"/>
      <c r="O1028" s="11"/>
      <c r="P1028" s="11"/>
      <c r="Q1028" s="11"/>
      <c r="R1028" s="10"/>
      <c r="S1028" s="11"/>
      <c r="T1028" s="11"/>
      <c r="U1028" s="11"/>
      <c r="V1028" s="11"/>
      <c r="W1028" s="11">
        <v>15</v>
      </c>
      <c r="X1028" s="11"/>
      <c r="Y1028" s="11"/>
      <c r="Z1028" s="18">
        <f>U1028+V1028+W1028+X1028+Y1028</f>
        <v>15</v>
      </c>
    </row>
    <row r="1029" spans="1:27" s="33" customFormat="1" outlineLevel="2">
      <c r="A1029" s="16" t="s">
        <v>521</v>
      </c>
      <c r="B1029" s="16" t="s">
        <v>709</v>
      </c>
      <c r="C1029" s="16" t="s">
        <v>710</v>
      </c>
      <c r="D1029" s="16" t="s">
        <v>2202</v>
      </c>
      <c r="E1029" s="16" t="s">
        <v>2198</v>
      </c>
      <c r="F1029" s="16" t="s">
        <v>45</v>
      </c>
      <c r="G1029" s="16" t="s">
        <v>1036</v>
      </c>
      <c r="H1029" s="16" t="s">
        <v>1037</v>
      </c>
      <c r="I1029" s="16" t="s">
        <v>19</v>
      </c>
      <c r="J1029" s="16">
        <v>59</v>
      </c>
      <c r="K1029" s="16" t="s">
        <v>961</v>
      </c>
      <c r="L1029" s="16" t="s">
        <v>345</v>
      </c>
      <c r="M1029" s="16" t="s">
        <v>907</v>
      </c>
      <c r="N1029" s="16" t="s">
        <v>61</v>
      </c>
      <c r="O1029" s="16" t="s">
        <v>61</v>
      </c>
      <c r="P1029" s="16" t="s">
        <v>25</v>
      </c>
      <c r="Q1029" s="16" t="s">
        <v>25</v>
      </c>
      <c r="R1029" s="17">
        <v>0</v>
      </c>
      <c r="S1029" s="18">
        <f>IF(J1029&lt;25,1,1+(J1029-25)/J1029)</f>
        <v>1.576271186440678</v>
      </c>
      <c r="T1029" s="16">
        <v>1</v>
      </c>
      <c r="U1029" s="16">
        <f>O1029*S1029*T1029</f>
        <v>50.440677966101696</v>
      </c>
      <c r="V1029" s="16"/>
      <c r="W1029" s="16"/>
      <c r="X1029" s="18"/>
      <c r="Y1029" s="16"/>
      <c r="Z1029" s="18">
        <f>U1029+V1029+W1029+X1029+Y1029</f>
        <v>50.440677966101696</v>
      </c>
      <c r="AA1029" s="3"/>
    </row>
    <row r="1030" spans="1:27" s="33" customFormat="1" outlineLevel="2">
      <c r="A1030" s="16">
        <v>2015</v>
      </c>
      <c r="B1030" s="16" t="s">
        <v>856</v>
      </c>
      <c r="C1030" s="16" t="s">
        <v>857</v>
      </c>
      <c r="D1030" s="16" t="s">
        <v>2202</v>
      </c>
      <c r="E1030" s="16" t="s">
        <v>2203</v>
      </c>
      <c r="F1030" s="16" t="s">
        <v>99</v>
      </c>
      <c r="G1030" s="24" t="s">
        <v>2204</v>
      </c>
      <c r="H1030" s="16" t="s">
        <v>2205</v>
      </c>
      <c r="I1030" s="16"/>
      <c r="J1030" s="16">
        <v>82</v>
      </c>
      <c r="K1030" s="16" t="s">
        <v>265</v>
      </c>
      <c r="L1030" s="16" t="s">
        <v>305</v>
      </c>
      <c r="M1030" s="16" t="s">
        <v>267</v>
      </c>
      <c r="N1030" s="16" t="s">
        <v>56</v>
      </c>
      <c r="O1030" s="16" t="s">
        <v>56</v>
      </c>
      <c r="P1030" s="16" t="s">
        <v>25</v>
      </c>
      <c r="Q1030" s="16" t="s">
        <v>25</v>
      </c>
      <c r="R1030" s="17">
        <v>0</v>
      </c>
      <c r="S1030" s="18">
        <f>IF(J1030&lt;25,1,1+(J1030-25)/J1030)</f>
        <v>1.6951219512195121</v>
      </c>
      <c r="T1030" s="16">
        <v>1</v>
      </c>
      <c r="U1030" s="16">
        <f>O1030*S1030*T1030*2/16</f>
        <v>3.3902439024390243</v>
      </c>
      <c r="V1030" s="16"/>
      <c r="W1030" s="16"/>
      <c r="X1030" s="18"/>
      <c r="Y1030" s="16"/>
      <c r="Z1030" s="18">
        <f>U1030+V1030+W1030+X1030+Y1030</f>
        <v>3.3902439024390243</v>
      </c>
      <c r="AA1030" s="3"/>
    </row>
    <row r="1031" spans="1:27" s="33" customFormat="1" outlineLevel="2">
      <c r="A1031" s="21"/>
      <c r="B1031" s="21"/>
      <c r="C1031" s="21"/>
      <c r="D1031" s="16" t="s">
        <v>1705</v>
      </c>
      <c r="E1031" s="21"/>
      <c r="F1031" s="21"/>
      <c r="G1031" s="16" t="s">
        <v>1036</v>
      </c>
      <c r="H1031" s="34" t="s">
        <v>1592</v>
      </c>
      <c r="I1031" s="34"/>
      <c r="J1031" s="34">
        <v>7</v>
      </c>
      <c r="K1031" s="21"/>
      <c r="L1031" s="21"/>
      <c r="M1031" s="21"/>
      <c r="N1031" s="21"/>
      <c r="O1031" s="21"/>
      <c r="P1031" s="21"/>
      <c r="Q1031" s="21"/>
      <c r="R1031" s="21"/>
      <c r="S1031" s="35"/>
      <c r="T1031" s="17"/>
      <c r="U1031" s="16"/>
      <c r="V1031" s="17">
        <f>J1031*14</f>
        <v>98</v>
      </c>
      <c r="W1031" s="17"/>
      <c r="X1031" s="23"/>
      <c r="Y1031" s="17"/>
      <c r="Z1031" s="18">
        <f>U1031+V1031+W1031+X1031+Y1031</f>
        <v>98</v>
      </c>
      <c r="AA1031" s="3"/>
    </row>
    <row r="1032" spans="1:27" s="33" customFormat="1" outlineLevel="2">
      <c r="A1032" s="21"/>
      <c r="B1032" s="21"/>
      <c r="C1032" s="21"/>
      <c r="D1032" s="16" t="s">
        <v>1706</v>
      </c>
      <c r="E1032" s="21"/>
      <c r="F1032" s="21"/>
      <c r="G1032" s="16" t="s">
        <v>1036</v>
      </c>
      <c r="H1032" s="21" t="s">
        <v>1592</v>
      </c>
      <c r="I1032" s="21"/>
      <c r="J1032" s="21">
        <v>10</v>
      </c>
      <c r="K1032" s="21"/>
      <c r="L1032" s="21"/>
      <c r="M1032" s="21"/>
      <c r="N1032" s="21"/>
      <c r="O1032" s="21"/>
      <c r="P1032" s="21"/>
      <c r="Q1032" s="21"/>
      <c r="R1032" s="21"/>
      <c r="S1032" s="35"/>
      <c r="T1032" s="17"/>
      <c r="U1032" s="17"/>
      <c r="V1032" s="17"/>
      <c r="W1032" s="17"/>
      <c r="X1032" s="23"/>
      <c r="Y1032" s="17">
        <f>2*J1032</f>
        <v>20</v>
      </c>
      <c r="Z1032" s="18">
        <f>U1032+V1032+W1032+X1032+Y1032</f>
        <v>20</v>
      </c>
    </row>
    <row r="1033" spans="1:27" s="33" customFormat="1" outlineLevel="1">
      <c r="A1033" s="21"/>
      <c r="B1033" s="21"/>
      <c r="C1033" s="21"/>
      <c r="D1033" s="16"/>
      <c r="E1033" s="21"/>
      <c r="F1033" s="21"/>
      <c r="G1033" s="42" t="s">
        <v>2453</v>
      </c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35"/>
      <c r="T1033" s="17"/>
      <c r="U1033" s="17"/>
      <c r="V1033" s="17"/>
      <c r="W1033" s="17"/>
      <c r="X1033" s="23"/>
      <c r="Y1033" s="17"/>
      <c r="Z1033" s="18">
        <f>SUBTOTAL(9,Z1025:Z1032)</f>
        <v>418.91517095278977</v>
      </c>
    </row>
    <row r="1034" spans="1:27" s="33" customFormat="1" ht="27" outlineLevel="2">
      <c r="A1034" s="11"/>
      <c r="B1034" s="11"/>
      <c r="C1034" s="11" t="s">
        <v>1439</v>
      </c>
      <c r="D1034" s="11" t="s">
        <v>1714</v>
      </c>
      <c r="E1034" s="11"/>
      <c r="F1034" s="11"/>
      <c r="G1034" s="16" t="s">
        <v>918</v>
      </c>
      <c r="H1034" s="11" t="s">
        <v>919</v>
      </c>
      <c r="I1034" s="11"/>
      <c r="J1034" s="11"/>
      <c r="K1034" s="11"/>
      <c r="L1034" s="11"/>
      <c r="M1034" s="11"/>
      <c r="N1034" s="11"/>
      <c r="O1034" s="11"/>
      <c r="P1034" s="11"/>
      <c r="Q1034" s="11"/>
      <c r="R1034" s="10"/>
      <c r="S1034" s="11"/>
      <c r="T1034" s="11"/>
      <c r="U1034" s="11"/>
      <c r="V1034" s="11"/>
      <c r="W1034" s="11">
        <v>15</v>
      </c>
      <c r="X1034" s="11"/>
      <c r="Y1034" s="11"/>
      <c r="Z1034" s="18">
        <f>U1034+V1034+W1034+X1034+Y1034</f>
        <v>15</v>
      </c>
    </row>
    <row r="1035" spans="1:27" s="33" customFormat="1" outlineLevel="2">
      <c r="A1035" s="16" t="s">
        <v>521</v>
      </c>
      <c r="B1035" s="16" t="s">
        <v>819</v>
      </c>
      <c r="C1035" s="16" t="s">
        <v>820</v>
      </c>
      <c r="D1035" s="16" t="s">
        <v>1655</v>
      </c>
      <c r="E1035" s="16" t="s">
        <v>1656</v>
      </c>
      <c r="F1035" s="16" t="s">
        <v>45</v>
      </c>
      <c r="G1035" s="16" t="s">
        <v>918</v>
      </c>
      <c r="H1035" s="16" t="s">
        <v>919</v>
      </c>
      <c r="I1035" s="16" t="s">
        <v>54</v>
      </c>
      <c r="J1035" s="16">
        <v>8</v>
      </c>
      <c r="K1035" s="16" t="s">
        <v>1061</v>
      </c>
      <c r="L1035" s="16" t="s">
        <v>963</v>
      </c>
      <c r="M1035" s="16" t="s">
        <v>907</v>
      </c>
      <c r="N1035" s="16" t="s">
        <v>61</v>
      </c>
      <c r="O1035" s="16" t="s">
        <v>23</v>
      </c>
      <c r="P1035" s="16" t="s">
        <v>21</v>
      </c>
      <c r="Q1035" s="16" t="s">
        <v>25</v>
      </c>
      <c r="R1035" s="17">
        <v>4</v>
      </c>
      <c r="S1035" s="18">
        <f>IF(J1035&lt;25,1,1+(J1035-25)/J1035)</f>
        <v>1</v>
      </c>
      <c r="T1035" s="16">
        <v>1</v>
      </c>
      <c r="U1035" s="16">
        <f>O1035*S1035*T1035</f>
        <v>28</v>
      </c>
      <c r="V1035" s="16"/>
      <c r="W1035" s="16"/>
      <c r="X1035" s="18">
        <f>R1035*S1035</f>
        <v>4</v>
      </c>
      <c r="Y1035" s="16"/>
      <c r="Z1035" s="18">
        <f>U1035+V1035+W1035+X1035+Y1035</f>
        <v>32</v>
      </c>
      <c r="AA1035" s="3"/>
    </row>
    <row r="1036" spans="1:27" s="33" customFormat="1" outlineLevel="2">
      <c r="A1036" s="16" t="s">
        <v>13</v>
      </c>
      <c r="B1036" s="16" t="s">
        <v>916</v>
      </c>
      <c r="C1036" s="16" t="s">
        <v>917</v>
      </c>
      <c r="D1036" s="16" t="s">
        <v>1659</v>
      </c>
      <c r="E1036" s="16" t="s">
        <v>1661</v>
      </c>
      <c r="F1036" s="16" t="s">
        <v>16</v>
      </c>
      <c r="G1036" s="16" t="s">
        <v>918</v>
      </c>
      <c r="H1036" s="16" t="s">
        <v>919</v>
      </c>
      <c r="I1036" s="16" t="s">
        <v>54</v>
      </c>
      <c r="J1036" s="16">
        <v>60</v>
      </c>
      <c r="K1036" s="16" t="s">
        <v>224</v>
      </c>
      <c r="L1036" s="16" t="s">
        <v>242</v>
      </c>
      <c r="M1036" s="16" t="s">
        <v>68</v>
      </c>
      <c r="N1036" s="16" t="s">
        <v>22</v>
      </c>
      <c r="O1036" s="16" t="s">
        <v>22</v>
      </c>
      <c r="P1036" s="16" t="s">
        <v>25</v>
      </c>
      <c r="Q1036" s="16" t="s">
        <v>25</v>
      </c>
      <c r="R1036" s="17">
        <v>0</v>
      </c>
      <c r="S1036" s="18">
        <f>IF(J1036&lt;25,1,1+(J1036-25)/J1036)</f>
        <v>1.5833333333333335</v>
      </c>
      <c r="T1036" s="16">
        <v>1</v>
      </c>
      <c r="U1036" s="16">
        <f>O1036*S1036*T1036</f>
        <v>76</v>
      </c>
      <c r="V1036" s="16"/>
      <c r="W1036" s="16"/>
      <c r="X1036" s="18"/>
      <c r="Y1036" s="16"/>
      <c r="Z1036" s="18">
        <f>U1036+V1036+W1036+X1036+Y1036</f>
        <v>76</v>
      </c>
      <c r="AA1036" s="3"/>
    </row>
    <row r="1037" spans="1:27" s="33" customFormat="1" outlineLevel="2">
      <c r="A1037" s="21"/>
      <c r="B1037" s="21"/>
      <c r="C1037" s="21"/>
      <c r="D1037" s="16" t="s">
        <v>1664</v>
      </c>
      <c r="E1037" s="21"/>
      <c r="F1037" s="21"/>
      <c r="G1037" s="16" t="s">
        <v>918</v>
      </c>
      <c r="H1037" s="34" t="s">
        <v>1593</v>
      </c>
      <c r="I1037" s="34"/>
      <c r="J1037" s="34">
        <v>7</v>
      </c>
      <c r="K1037" s="21"/>
      <c r="L1037" s="21"/>
      <c r="M1037" s="21"/>
      <c r="N1037" s="21"/>
      <c r="O1037" s="21"/>
      <c r="P1037" s="21"/>
      <c r="Q1037" s="21"/>
      <c r="R1037" s="21"/>
      <c r="S1037" s="35"/>
      <c r="T1037" s="17"/>
      <c r="U1037" s="16"/>
      <c r="V1037" s="17">
        <f>J1037*14</f>
        <v>98</v>
      </c>
      <c r="W1037" s="17"/>
      <c r="X1037" s="23"/>
      <c r="Y1037" s="17"/>
      <c r="Z1037" s="18">
        <f>U1037+V1037+W1037+X1037+Y1037</f>
        <v>98</v>
      </c>
      <c r="AA1037" s="3"/>
    </row>
    <row r="1038" spans="1:27" s="33" customFormat="1" outlineLevel="2">
      <c r="A1038" s="21"/>
      <c r="B1038" s="21"/>
      <c r="C1038" s="21"/>
      <c r="D1038" s="16" t="s">
        <v>1650</v>
      </c>
      <c r="E1038" s="21"/>
      <c r="F1038" s="21"/>
      <c r="G1038" s="16" t="s">
        <v>918</v>
      </c>
      <c r="H1038" s="21" t="s">
        <v>1593</v>
      </c>
      <c r="I1038" s="21"/>
      <c r="J1038" s="21">
        <v>10</v>
      </c>
      <c r="K1038" s="21"/>
      <c r="L1038" s="21"/>
      <c r="M1038" s="21"/>
      <c r="N1038" s="21"/>
      <c r="O1038" s="21"/>
      <c r="P1038" s="21"/>
      <c r="Q1038" s="21"/>
      <c r="R1038" s="21"/>
      <c r="S1038" s="35"/>
      <c r="T1038" s="17"/>
      <c r="U1038" s="17"/>
      <c r="V1038" s="17"/>
      <c r="W1038" s="17"/>
      <c r="X1038" s="23"/>
      <c r="Y1038" s="17">
        <f>2*J1038</f>
        <v>20</v>
      </c>
      <c r="Z1038" s="18">
        <f>U1038+V1038+W1038+X1038+Y1038</f>
        <v>20</v>
      </c>
    </row>
    <row r="1039" spans="1:27" s="33" customFormat="1" outlineLevel="1">
      <c r="A1039" s="21"/>
      <c r="B1039" s="21"/>
      <c r="C1039" s="21"/>
      <c r="D1039" s="16"/>
      <c r="E1039" s="21"/>
      <c r="F1039" s="21"/>
      <c r="G1039" s="42" t="s">
        <v>2454</v>
      </c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35"/>
      <c r="T1039" s="17"/>
      <c r="U1039" s="17"/>
      <c r="V1039" s="17"/>
      <c r="W1039" s="17"/>
      <c r="X1039" s="23"/>
      <c r="Y1039" s="17"/>
      <c r="Z1039" s="18">
        <f>SUBTOTAL(9,Z1034:Z1038)</f>
        <v>241</v>
      </c>
    </row>
    <row r="1040" spans="1:27" s="33" customFormat="1" outlineLevel="2">
      <c r="A1040" s="16" t="s">
        <v>521</v>
      </c>
      <c r="B1040" s="16" t="s">
        <v>1168</v>
      </c>
      <c r="C1040" s="16" t="s">
        <v>1169</v>
      </c>
      <c r="D1040" s="16" t="s">
        <v>1651</v>
      </c>
      <c r="E1040" s="16" t="s">
        <v>1652</v>
      </c>
      <c r="F1040" s="16" t="s">
        <v>45</v>
      </c>
      <c r="G1040" s="16" t="s">
        <v>719</v>
      </c>
      <c r="H1040" s="16" t="s">
        <v>720</v>
      </c>
      <c r="I1040" s="16" t="s">
        <v>54</v>
      </c>
      <c r="J1040" s="16">
        <v>12</v>
      </c>
      <c r="K1040" s="16" t="s">
        <v>1171</v>
      </c>
      <c r="L1040" s="16" t="s">
        <v>60</v>
      </c>
      <c r="M1040" s="16" t="s">
        <v>904</v>
      </c>
      <c r="N1040" s="16" t="s">
        <v>61</v>
      </c>
      <c r="O1040" s="16" t="s">
        <v>61</v>
      </c>
      <c r="P1040" s="16" t="s">
        <v>25</v>
      </c>
      <c r="Q1040" s="16" t="s">
        <v>25</v>
      </c>
      <c r="R1040" s="17">
        <v>0</v>
      </c>
      <c r="S1040" s="18">
        <f>IF(J1040&lt;25,1,1+(J1040-25)/J1040)</f>
        <v>1</v>
      </c>
      <c r="T1040" s="16">
        <v>1</v>
      </c>
      <c r="U1040" s="16">
        <f>O1040*S1040*T1040</f>
        <v>32</v>
      </c>
      <c r="V1040" s="16"/>
      <c r="W1040" s="16"/>
      <c r="X1040" s="18"/>
      <c r="Y1040" s="16"/>
      <c r="Z1040" s="18">
        <f>U1040+V1040+W1040+X1040+Y1040</f>
        <v>32</v>
      </c>
      <c r="AA1040" s="3"/>
    </row>
    <row r="1041" spans="1:27" s="33" customFormat="1" outlineLevel="2">
      <c r="A1041" s="11"/>
      <c r="B1041" s="11"/>
      <c r="C1041" s="11" t="s">
        <v>1432</v>
      </c>
      <c r="D1041" s="11" t="s">
        <v>1696</v>
      </c>
      <c r="E1041" s="11"/>
      <c r="F1041" s="11"/>
      <c r="G1041" s="16" t="s">
        <v>719</v>
      </c>
      <c r="H1041" s="11" t="s">
        <v>720</v>
      </c>
      <c r="I1041" s="11"/>
      <c r="J1041" s="11"/>
      <c r="K1041" s="11"/>
      <c r="L1041" s="11"/>
      <c r="M1041" s="11"/>
      <c r="N1041" s="11"/>
      <c r="O1041" s="11"/>
      <c r="P1041" s="11"/>
      <c r="Q1041" s="11"/>
      <c r="R1041" s="10"/>
      <c r="S1041" s="11"/>
      <c r="T1041" s="11"/>
      <c r="U1041" s="11"/>
      <c r="V1041" s="11"/>
      <c r="W1041" s="11">
        <v>15</v>
      </c>
      <c r="X1041" s="11"/>
      <c r="Y1041" s="11"/>
      <c r="Z1041" s="18">
        <f>U1041+V1041+W1041+X1041+Y1041</f>
        <v>15</v>
      </c>
    </row>
    <row r="1042" spans="1:27" s="33" customFormat="1" ht="27" outlineLevel="2">
      <c r="A1042" s="11"/>
      <c r="B1042" s="11"/>
      <c r="C1042" s="11" t="s">
        <v>1452</v>
      </c>
      <c r="D1042" s="11" t="s">
        <v>2184</v>
      </c>
      <c r="E1042" s="11"/>
      <c r="F1042" s="11"/>
      <c r="G1042" s="16" t="s">
        <v>719</v>
      </c>
      <c r="H1042" s="11" t="s">
        <v>720</v>
      </c>
      <c r="I1042" s="11"/>
      <c r="J1042" s="11"/>
      <c r="K1042" s="11"/>
      <c r="L1042" s="11"/>
      <c r="M1042" s="11"/>
      <c r="N1042" s="11"/>
      <c r="O1042" s="11"/>
      <c r="P1042" s="11"/>
      <c r="Q1042" s="11"/>
      <c r="R1042" s="10"/>
      <c r="S1042" s="11"/>
      <c r="T1042" s="11"/>
      <c r="U1042" s="11"/>
      <c r="V1042" s="11"/>
      <c r="W1042" s="11">
        <v>15</v>
      </c>
      <c r="X1042" s="11"/>
      <c r="Y1042" s="11"/>
      <c r="Z1042" s="18">
        <f>U1042+V1042+W1042+X1042+Y1042</f>
        <v>15</v>
      </c>
    </row>
    <row r="1043" spans="1:27" s="33" customFormat="1" ht="27" outlineLevel="2">
      <c r="A1043" s="11"/>
      <c r="B1043" s="11"/>
      <c r="C1043" s="11" t="s">
        <v>2206</v>
      </c>
      <c r="D1043" s="11" t="s">
        <v>2184</v>
      </c>
      <c r="E1043" s="11"/>
      <c r="F1043" s="11"/>
      <c r="G1043" s="16" t="s">
        <v>719</v>
      </c>
      <c r="H1043" s="11" t="s">
        <v>2207</v>
      </c>
      <c r="I1043" s="11"/>
      <c r="J1043" s="11"/>
      <c r="K1043" s="11"/>
      <c r="L1043" s="11"/>
      <c r="M1043" s="11"/>
      <c r="N1043" s="11"/>
      <c r="O1043" s="11"/>
      <c r="P1043" s="11"/>
      <c r="Q1043" s="11"/>
      <c r="R1043" s="10"/>
      <c r="S1043" s="11"/>
      <c r="T1043" s="11"/>
      <c r="U1043" s="11"/>
      <c r="V1043" s="11"/>
      <c r="W1043" s="11">
        <v>15</v>
      </c>
      <c r="X1043" s="11"/>
      <c r="Y1043" s="11"/>
      <c r="Z1043" s="18">
        <f>U1043+V1043+W1043+X1043+Y1043</f>
        <v>15</v>
      </c>
    </row>
    <row r="1044" spans="1:27" s="33" customFormat="1" outlineLevel="2">
      <c r="A1044" s="11"/>
      <c r="B1044" s="11"/>
      <c r="C1044" s="11" t="s">
        <v>2208</v>
      </c>
      <c r="D1044" s="11" t="s">
        <v>2184</v>
      </c>
      <c r="E1044" s="11"/>
      <c r="F1044" s="11"/>
      <c r="G1044" s="16" t="s">
        <v>719</v>
      </c>
      <c r="H1044" s="11" t="s">
        <v>2207</v>
      </c>
      <c r="I1044" s="11"/>
      <c r="J1044" s="11"/>
      <c r="K1044" s="11"/>
      <c r="L1044" s="11"/>
      <c r="M1044" s="11"/>
      <c r="N1044" s="11"/>
      <c r="O1044" s="11"/>
      <c r="P1044" s="11"/>
      <c r="Q1044" s="11"/>
      <c r="R1044" s="10"/>
      <c r="S1044" s="11"/>
      <c r="T1044" s="11"/>
      <c r="U1044" s="11"/>
      <c r="V1044" s="11"/>
      <c r="W1044" s="11">
        <v>15</v>
      </c>
      <c r="X1044" s="11"/>
      <c r="Y1044" s="11"/>
      <c r="Z1044" s="18">
        <f>U1044+V1044+W1044+X1044+Y1044</f>
        <v>15</v>
      </c>
    </row>
    <row r="1045" spans="1:27" s="33" customFormat="1" ht="27" outlineLevel="2">
      <c r="A1045" s="11"/>
      <c r="B1045" s="11"/>
      <c r="C1045" s="11" t="s">
        <v>1466</v>
      </c>
      <c r="D1045" s="11" t="s">
        <v>2184</v>
      </c>
      <c r="E1045" s="11"/>
      <c r="F1045" s="11"/>
      <c r="G1045" s="16" t="s">
        <v>719</v>
      </c>
      <c r="H1045" s="11" t="s">
        <v>2207</v>
      </c>
      <c r="I1045" s="11"/>
      <c r="J1045" s="11"/>
      <c r="K1045" s="11"/>
      <c r="L1045" s="11"/>
      <c r="M1045" s="11"/>
      <c r="N1045" s="11"/>
      <c r="O1045" s="11"/>
      <c r="P1045" s="11"/>
      <c r="Q1045" s="11"/>
      <c r="R1045" s="10"/>
      <c r="S1045" s="11"/>
      <c r="T1045" s="11"/>
      <c r="U1045" s="11"/>
      <c r="V1045" s="11"/>
      <c r="W1045" s="11">
        <v>15</v>
      </c>
      <c r="X1045" s="11"/>
      <c r="Y1045" s="11"/>
      <c r="Z1045" s="18">
        <f>U1045+V1045+W1045+X1045+Y1045</f>
        <v>15</v>
      </c>
    </row>
    <row r="1046" spans="1:27" s="33" customFormat="1" outlineLevel="2">
      <c r="A1046" s="16" t="s">
        <v>13</v>
      </c>
      <c r="B1046" s="16" t="s">
        <v>717</v>
      </c>
      <c r="C1046" s="16" t="s">
        <v>718</v>
      </c>
      <c r="D1046" s="16" t="s">
        <v>2182</v>
      </c>
      <c r="E1046" s="16" t="s">
        <v>2183</v>
      </c>
      <c r="F1046" s="16" t="s">
        <v>45</v>
      </c>
      <c r="G1046" s="16" t="s">
        <v>719</v>
      </c>
      <c r="H1046" s="16" t="s">
        <v>720</v>
      </c>
      <c r="I1046" s="16" t="s">
        <v>54</v>
      </c>
      <c r="J1046" s="16">
        <v>32</v>
      </c>
      <c r="K1046" s="16" t="s">
        <v>83</v>
      </c>
      <c r="L1046" s="16" t="s">
        <v>355</v>
      </c>
      <c r="M1046" s="16" t="s">
        <v>155</v>
      </c>
      <c r="N1046" s="16" t="s">
        <v>61</v>
      </c>
      <c r="O1046" s="16" t="s">
        <v>631</v>
      </c>
      <c r="P1046" s="16" t="s">
        <v>25</v>
      </c>
      <c r="Q1046" s="16" t="s">
        <v>234</v>
      </c>
      <c r="R1046" s="17">
        <v>6</v>
      </c>
      <c r="S1046" s="18">
        <f>IF(J1046&lt;25,1,1+(J1046-25)/J1046)</f>
        <v>1.21875</v>
      </c>
      <c r="T1046" s="16">
        <v>1</v>
      </c>
      <c r="U1046" s="16">
        <f>O1046*S1046*T1046</f>
        <v>31.6875</v>
      </c>
      <c r="V1046" s="16"/>
      <c r="W1046" s="16"/>
      <c r="X1046" s="18">
        <f>R1046*S1046</f>
        <v>7.3125</v>
      </c>
      <c r="Y1046" s="16"/>
      <c r="Z1046" s="18">
        <f>U1046+V1046+W1046+X1046+Y1046</f>
        <v>39</v>
      </c>
      <c r="AA1046" s="3"/>
    </row>
    <row r="1047" spans="1:27" s="33" customFormat="1" outlineLevel="2">
      <c r="A1047" s="16" t="s">
        <v>521</v>
      </c>
      <c r="B1047" s="16" t="s">
        <v>1374</v>
      </c>
      <c r="C1047" s="16" t="s">
        <v>1375</v>
      </c>
      <c r="D1047" s="16" t="s">
        <v>1659</v>
      </c>
      <c r="E1047" s="16" t="s">
        <v>1658</v>
      </c>
      <c r="F1047" s="16" t="s">
        <v>45</v>
      </c>
      <c r="G1047" s="16" t="s">
        <v>719</v>
      </c>
      <c r="H1047" s="16" t="s">
        <v>720</v>
      </c>
      <c r="I1047" s="16" t="s">
        <v>54</v>
      </c>
      <c r="J1047" s="16">
        <v>14</v>
      </c>
      <c r="K1047" s="16" t="s">
        <v>939</v>
      </c>
      <c r="L1047" s="16" t="s">
        <v>172</v>
      </c>
      <c r="M1047" s="16" t="s">
        <v>904</v>
      </c>
      <c r="N1047" s="16" t="s">
        <v>61</v>
      </c>
      <c r="O1047" s="16" t="s">
        <v>631</v>
      </c>
      <c r="P1047" s="16" t="s">
        <v>25</v>
      </c>
      <c r="Q1047" s="16" t="s">
        <v>234</v>
      </c>
      <c r="R1047" s="17">
        <v>6</v>
      </c>
      <c r="S1047" s="18">
        <f>IF(J1047&lt;25,1,1+(J1047-25)/J1047)</f>
        <v>1</v>
      </c>
      <c r="T1047" s="16">
        <v>1</v>
      </c>
      <c r="U1047" s="16">
        <f>O1047*S1047*T1047</f>
        <v>26</v>
      </c>
      <c r="V1047" s="16"/>
      <c r="W1047" s="16"/>
      <c r="X1047" s="18">
        <f>R1047*S1047</f>
        <v>6</v>
      </c>
      <c r="Y1047" s="16"/>
      <c r="Z1047" s="18">
        <f>U1047+V1047+W1047+X1047+Y1047</f>
        <v>32</v>
      </c>
      <c r="AA1047" s="3"/>
    </row>
    <row r="1048" spans="1:27" s="33" customFormat="1" outlineLevel="2">
      <c r="A1048" s="21"/>
      <c r="B1048" s="21"/>
      <c r="C1048" s="21"/>
      <c r="D1048" s="16" t="s">
        <v>1664</v>
      </c>
      <c r="E1048" s="21"/>
      <c r="F1048" s="21"/>
      <c r="G1048" s="16" t="s">
        <v>719</v>
      </c>
      <c r="H1048" s="34" t="s">
        <v>1556</v>
      </c>
      <c r="I1048" s="34"/>
      <c r="J1048" s="34">
        <v>4</v>
      </c>
      <c r="K1048" s="21"/>
      <c r="L1048" s="21"/>
      <c r="M1048" s="21"/>
      <c r="N1048" s="21"/>
      <c r="O1048" s="21"/>
      <c r="P1048" s="21"/>
      <c r="Q1048" s="21"/>
      <c r="R1048" s="21"/>
      <c r="S1048" s="35"/>
      <c r="T1048" s="17"/>
      <c r="U1048" s="16"/>
      <c r="V1048" s="17">
        <f>J1048*14</f>
        <v>56</v>
      </c>
      <c r="W1048" s="17"/>
      <c r="X1048" s="23"/>
      <c r="Y1048" s="17"/>
      <c r="Z1048" s="18">
        <f>U1048+V1048+W1048+X1048+Y1048</f>
        <v>56</v>
      </c>
      <c r="AA1048" s="3"/>
    </row>
    <row r="1049" spans="1:27" s="33" customFormat="1" outlineLevel="2">
      <c r="A1049" s="21"/>
      <c r="B1049" s="21"/>
      <c r="C1049" s="21"/>
      <c r="D1049" s="16" t="s">
        <v>1665</v>
      </c>
      <c r="E1049" s="21"/>
      <c r="F1049" s="21"/>
      <c r="G1049" s="16" t="s">
        <v>719</v>
      </c>
      <c r="H1049" s="21" t="s">
        <v>1556</v>
      </c>
      <c r="I1049" s="21"/>
      <c r="J1049" s="21">
        <v>9</v>
      </c>
      <c r="K1049" s="21"/>
      <c r="L1049" s="21"/>
      <c r="M1049" s="21"/>
      <c r="N1049" s="21"/>
      <c r="O1049" s="21"/>
      <c r="P1049" s="21"/>
      <c r="Q1049" s="21"/>
      <c r="R1049" s="21"/>
      <c r="S1049" s="35"/>
      <c r="T1049" s="17"/>
      <c r="U1049" s="17"/>
      <c r="V1049" s="17"/>
      <c r="W1049" s="17"/>
      <c r="X1049" s="23"/>
      <c r="Y1049" s="17">
        <f>2*J1049</f>
        <v>18</v>
      </c>
      <c r="Z1049" s="18">
        <f>U1049+V1049+W1049+X1049+Y1049</f>
        <v>18</v>
      </c>
    </row>
    <row r="1050" spans="1:27" s="33" customFormat="1" outlineLevel="1">
      <c r="A1050" s="21"/>
      <c r="B1050" s="21"/>
      <c r="C1050" s="21"/>
      <c r="D1050" s="16"/>
      <c r="E1050" s="21"/>
      <c r="F1050" s="21"/>
      <c r="G1050" s="42" t="s">
        <v>2455</v>
      </c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35"/>
      <c r="T1050" s="17"/>
      <c r="U1050" s="17"/>
      <c r="V1050" s="17"/>
      <c r="W1050" s="17"/>
      <c r="X1050" s="23"/>
      <c r="Y1050" s="17"/>
      <c r="Z1050" s="18">
        <f>SUBTOTAL(9,Z1040:Z1049)</f>
        <v>252</v>
      </c>
    </row>
    <row r="1051" spans="1:27" s="33" customFormat="1" outlineLevel="2">
      <c r="A1051" s="16" t="s">
        <v>13</v>
      </c>
      <c r="B1051" s="16" t="s">
        <v>585</v>
      </c>
      <c r="C1051" s="16" t="s">
        <v>586</v>
      </c>
      <c r="D1051" s="16" t="s">
        <v>1717</v>
      </c>
      <c r="E1051" s="16" t="s">
        <v>1661</v>
      </c>
      <c r="F1051" s="16" t="s">
        <v>51</v>
      </c>
      <c r="G1051" s="16" t="s">
        <v>589</v>
      </c>
      <c r="H1051" s="16" t="s">
        <v>590</v>
      </c>
      <c r="I1051" s="16" t="s">
        <v>19</v>
      </c>
      <c r="J1051" s="16">
        <v>24</v>
      </c>
      <c r="K1051" s="16"/>
      <c r="L1051" s="16"/>
      <c r="M1051" s="16" t="s">
        <v>166</v>
      </c>
      <c r="N1051" s="16" t="s">
        <v>56</v>
      </c>
      <c r="O1051" s="16" t="s">
        <v>25</v>
      </c>
      <c r="P1051" s="16" t="s">
        <v>56</v>
      </c>
      <c r="Q1051" s="16" t="s">
        <v>25</v>
      </c>
      <c r="R1051" s="17">
        <f>P1051+Q1051</f>
        <v>16</v>
      </c>
      <c r="S1051" s="18">
        <f>IF(J1051&lt;25,1,1+(J1051-25)/J1051)</f>
        <v>1</v>
      </c>
      <c r="T1051" s="16"/>
      <c r="U1051" s="16"/>
      <c r="V1051" s="16"/>
      <c r="W1051" s="16"/>
      <c r="X1051" s="18">
        <f>R1051*S1051</f>
        <v>16</v>
      </c>
      <c r="Y1051" s="16"/>
      <c r="Z1051" s="18">
        <f>U1051+V1051+W1051+X1051+Y1051</f>
        <v>16</v>
      </c>
    </row>
    <row r="1052" spans="1:27" s="33" customFormat="1" outlineLevel="2">
      <c r="A1052" s="16" t="s">
        <v>13</v>
      </c>
      <c r="B1052" s="16" t="s">
        <v>591</v>
      </c>
      <c r="C1052" s="16" t="s">
        <v>592</v>
      </c>
      <c r="D1052" s="16" t="s">
        <v>2209</v>
      </c>
      <c r="E1052" s="16" t="s">
        <v>2210</v>
      </c>
      <c r="F1052" s="16" t="s">
        <v>45</v>
      </c>
      <c r="G1052" s="16" t="s">
        <v>589</v>
      </c>
      <c r="H1052" s="16" t="s">
        <v>590</v>
      </c>
      <c r="I1052" s="16" t="s">
        <v>19</v>
      </c>
      <c r="J1052" s="16">
        <v>45</v>
      </c>
      <c r="K1052" s="16" t="s">
        <v>107</v>
      </c>
      <c r="L1052" s="16" t="s">
        <v>77</v>
      </c>
      <c r="M1052" s="16" t="s">
        <v>166</v>
      </c>
      <c r="N1052" s="16" t="s">
        <v>61</v>
      </c>
      <c r="O1052" s="16" t="s">
        <v>61</v>
      </c>
      <c r="P1052" s="16" t="s">
        <v>25</v>
      </c>
      <c r="Q1052" s="16" t="s">
        <v>25</v>
      </c>
      <c r="R1052" s="17">
        <v>0</v>
      </c>
      <c r="S1052" s="18">
        <f>IF(J1052&lt;25,1,1+(J1052-25)/J1052)</f>
        <v>1.4444444444444444</v>
      </c>
      <c r="T1052" s="16">
        <v>1</v>
      </c>
      <c r="U1052" s="16">
        <f>O1052*S1052*T1052</f>
        <v>46.222222222222221</v>
      </c>
      <c r="V1052" s="16"/>
      <c r="W1052" s="16"/>
      <c r="X1052" s="18"/>
      <c r="Y1052" s="16"/>
      <c r="Z1052" s="18">
        <f>U1052+V1052+W1052+X1052+Y1052</f>
        <v>46.222222222222221</v>
      </c>
      <c r="AA1052" s="3"/>
    </row>
    <row r="1053" spans="1:27" s="33" customFormat="1" outlineLevel="2">
      <c r="A1053" s="21"/>
      <c r="B1053" s="21"/>
      <c r="C1053" s="21"/>
      <c r="D1053" s="16" t="s">
        <v>2211</v>
      </c>
      <c r="E1053" s="21"/>
      <c r="F1053" s="21"/>
      <c r="G1053" s="16" t="s">
        <v>589</v>
      </c>
      <c r="H1053" s="34" t="s">
        <v>1639</v>
      </c>
      <c r="I1053" s="34"/>
      <c r="J1053" s="34">
        <v>2</v>
      </c>
      <c r="K1053" s="21"/>
      <c r="L1053" s="21"/>
      <c r="M1053" s="21"/>
      <c r="N1053" s="21"/>
      <c r="O1053" s="21"/>
      <c r="P1053" s="21"/>
      <c r="Q1053" s="21"/>
      <c r="R1053" s="21"/>
      <c r="S1053" s="35"/>
      <c r="T1053" s="17"/>
      <c r="U1053" s="16"/>
      <c r="V1053" s="17">
        <f>J1053*14</f>
        <v>28</v>
      </c>
      <c r="W1053" s="17"/>
      <c r="X1053" s="23"/>
      <c r="Y1053" s="17"/>
      <c r="Z1053" s="18">
        <f>U1053+V1053+W1053+X1053+Y1053</f>
        <v>28</v>
      </c>
      <c r="AA1053" s="3"/>
    </row>
    <row r="1054" spans="1:27" s="33" customFormat="1" outlineLevel="1">
      <c r="A1054" s="21"/>
      <c r="B1054" s="21"/>
      <c r="C1054" s="21"/>
      <c r="D1054" s="16"/>
      <c r="E1054" s="21"/>
      <c r="F1054" s="21"/>
      <c r="G1054" s="42" t="s">
        <v>2456</v>
      </c>
      <c r="H1054" s="34"/>
      <c r="I1054" s="34"/>
      <c r="J1054" s="34"/>
      <c r="K1054" s="21"/>
      <c r="L1054" s="21"/>
      <c r="M1054" s="21"/>
      <c r="N1054" s="21"/>
      <c r="O1054" s="21"/>
      <c r="P1054" s="21"/>
      <c r="Q1054" s="21"/>
      <c r="R1054" s="21"/>
      <c r="S1054" s="35"/>
      <c r="T1054" s="17"/>
      <c r="U1054" s="16"/>
      <c r="V1054" s="17"/>
      <c r="W1054" s="17"/>
      <c r="X1054" s="23"/>
      <c r="Y1054" s="17"/>
      <c r="Z1054" s="18">
        <f>SUBTOTAL(9,Z1051:Z1053)</f>
        <v>90.222222222222229</v>
      </c>
      <c r="AA1054" s="3"/>
    </row>
    <row r="1055" spans="1:27" s="33" customFormat="1" outlineLevel="2">
      <c r="A1055" s="21"/>
      <c r="B1055" s="21"/>
      <c r="C1055" s="21"/>
      <c r="D1055" s="16" t="s">
        <v>2211</v>
      </c>
      <c r="E1055" s="21"/>
      <c r="F1055" s="21"/>
      <c r="G1055" s="36" t="s">
        <v>2212</v>
      </c>
      <c r="H1055" s="34" t="s">
        <v>1640</v>
      </c>
      <c r="I1055" s="34"/>
      <c r="J1055" s="34">
        <v>2</v>
      </c>
      <c r="K1055" s="21"/>
      <c r="L1055" s="21"/>
      <c r="M1055" s="21"/>
      <c r="N1055" s="21"/>
      <c r="O1055" s="21"/>
      <c r="P1055" s="21"/>
      <c r="Q1055" s="21"/>
      <c r="R1055" s="21"/>
      <c r="S1055" s="35"/>
      <c r="T1055" s="17"/>
      <c r="U1055" s="16"/>
      <c r="V1055" s="17">
        <f>J1055*14</f>
        <v>28</v>
      </c>
      <c r="W1055" s="17"/>
      <c r="X1055" s="23"/>
      <c r="Y1055" s="17"/>
      <c r="Z1055" s="18">
        <f>U1055+V1055+W1055+X1055+Y1055</f>
        <v>28</v>
      </c>
      <c r="AA1055" s="3"/>
    </row>
    <row r="1056" spans="1:27" s="33" customFormat="1" outlineLevel="1">
      <c r="A1056" s="21"/>
      <c r="B1056" s="21"/>
      <c r="C1056" s="21"/>
      <c r="D1056" s="16"/>
      <c r="E1056" s="21"/>
      <c r="F1056" s="21"/>
      <c r="G1056" s="44" t="s">
        <v>2457</v>
      </c>
      <c r="H1056" s="34"/>
      <c r="I1056" s="34"/>
      <c r="J1056" s="34"/>
      <c r="K1056" s="21"/>
      <c r="L1056" s="21"/>
      <c r="M1056" s="21"/>
      <c r="N1056" s="21"/>
      <c r="O1056" s="21"/>
      <c r="P1056" s="21"/>
      <c r="Q1056" s="21"/>
      <c r="R1056" s="21"/>
      <c r="S1056" s="35"/>
      <c r="T1056" s="17"/>
      <c r="U1056" s="16"/>
      <c r="V1056" s="17"/>
      <c r="W1056" s="17"/>
      <c r="X1056" s="23"/>
      <c r="Y1056" s="17"/>
      <c r="Z1056" s="18">
        <f>SUBTOTAL(9,Z1055:Z1055)</f>
        <v>28</v>
      </c>
      <c r="AA1056" s="3"/>
    </row>
    <row r="1057" spans="1:27" s="33" customFormat="1" outlineLevel="2">
      <c r="A1057" s="16" t="s">
        <v>30</v>
      </c>
      <c r="B1057" s="16" t="s">
        <v>563</v>
      </c>
      <c r="C1057" s="16" t="s">
        <v>564</v>
      </c>
      <c r="D1057" s="16" t="s">
        <v>2209</v>
      </c>
      <c r="E1057" s="16" t="s">
        <v>2210</v>
      </c>
      <c r="F1057" s="16" t="s">
        <v>99</v>
      </c>
      <c r="G1057" s="16" t="s">
        <v>565</v>
      </c>
      <c r="H1057" s="16" t="s">
        <v>566</v>
      </c>
      <c r="I1057" s="16" t="s">
        <v>102</v>
      </c>
      <c r="J1057" s="16">
        <v>94</v>
      </c>
      <c r="K1057" s="16" t="s">
        <v>265</v>
      </c>
      <c r="L1057" s="16" t="s">
        <v>567</v>
      </c>
      <c r="M1057" s="16" t="s">
        <v>267</v>
      </c>
      <c r="N1057" s="16" t="s">
        <v>56</v>
      </c>
      <c r="O1057" s="16" t="s">
        <v>56</v>
      </c>
      <c r="P1057" s="16" t="s">
        <v>25</v>
      </c>
      <c r="Q1057" s="16" t="s">
        <v>25</v>
      </c>
      <c r="R1057" s="17">
        <v>0</v>
      </c>
      <c r="S1057" s="18">
        <f>IF(J1057&lt;25,1,1+(J1057-25)/J1057)</f>
        <v>1.7340425531914894</v>
      </c>
      <c r="T1057" s="16">
        <v>1</v>
      </c>
      <c r="U1057" s="16">
        <f>O1057*S1057*T1057</f>
        <v>27.74468085106383</v>
      </c>
      <c r="V1057" s="16"/>
      <c r="W1057" s="16"/>
      <c r="X1057" s="18"/>
      <c r="Y1057" s="16"/>
      <c r="Z1057" s="18">
        <f>U1057+V1057+W1057+X1057+Y1057</f>
        <v>27.74468085106383</v>
      </c>
      <c r="AA1057" s="3"/>
    </row>
    <row r="1058" spans="1:27" s="33" customFormat="1" outlineLevel="2">
      <c r="A1058" s="16" t="s">
        <v>521</v>
      </c>
      <c r="B1058" s="16" t="s">
        <v>897</v>
      </c>
      <c r="C1058" s="16" t="s">
        <v>898</v>
      </c>
      <c r="D1058" s="16" t="s">
        <v>2213</v>
      </c>
      <c r="E1058" s="16" t="s">
        <v>2214</v>
      </c>
      <c r="F1058" s="16" t="s">
        <v>2215</v>
      </c>
      <c r="G1058" s="16" t="s">
        <v>565</v>
      </c>
      <c r="H1058" s="16" t="s">
        <v>2216</v>
      </c>
      <c r="I1058" s="16"/>
      <c r="J1058" s="16">
        <v>3</v>
      </c>
      <c r="K1058" s="16"/>
      <c r="L1058" s="16"/>
      <c r="M1058" s="16"/>
      <c r="N1058" s="16"/>
      <c r="O1058" s="16"/>
      <c r="P1058" s="16"/>
      <c r="Q1058" s="16"/>
      <c r="R1058" s="17"/>
      <c r="S1058" s="18"/>
      <c r="T1058" s="16"/>
      <c r="U1058" s="16"/>
      <c r="V1058" s="16"/>
      <c r="W1058" s="16"/>
      <c r="X1058" s="18">
        <f>0.3*14*J1058</f>
        <v>12.600000000000001</v>
      </c>
      <c r="Y1058" s="16"/>
      <c r="Z1058" s="18">
        <f>U1058+V1058+W1058+X1058+Y1058</f>
        <v>12.600000000000001</v>
      </c>
      <c r="AA1058" s="3"/>
    </row>
    <row r="1059" spans="1:27" s="33" customFormat="1" outlineLevel="2">
      <c r="A1059" s="21"/>
      <c r="B1059" s="21"/>
      <c r="C1059" s="21"/>
      <c r="D1059" s="16" t="s">
        <v>1706</v>
      </c>
      <c r="E1059" s="21"/>
      <c r="F1059" s="21"/>
      <c r="G1059" s="16" t="s">
        <v>565</v>
      </c>
      <c r="H1059" s="21" t="s">
        <v>1483</v>
      </c>
      <c r="I1059" s="21"/>
      <c r="J1059" s="21">
        <v>3</v>
      </c>
      <c r="K1059" s="21"/>
      <c r="L1059" s="21"/>
      <c r="M1059" s="21"/>
      <c r="N1059" s="21"/>
      <c r="O1059" s="21"/>
      <c r="P1059" s="21"/>
      <c r="Q1059" s="21"/>
      <c r="R1059" s="21"/>
      <c r="S1059" s="35"/>
      <c r="T1059" s="17"/>
      <c r="U1059" s="17"/>
      <c r="V1059" s="17"/>
      <c r="W1059" s="17"/>
      <c r="X1059" s="23"/>
      <c r="Y1059" s="17">
        <f>2*J1059</f>
        <v>6</v>
      </c>
      <c r="Z1059" s="18">
        <f>U1059+V1059+W1059+X1059+Y1059</f>
        <v>6</v>
      </c>
    </row>
    <row r="1060" spans="1:27" s="33" customFormat="1" outlineLevel="1">
      <c r="A1060" s="21"/>
      <c r="B1060" s="21"/>
      <c r="C1060" s="21"/>
      <c r="D1060" s="16"/>
      <c r="E1060" s="21"/>
      <c r="F1060" s="21"/>
      <c r="G1060" s="42" t="s">
        <v>2458</v>
      </c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35"/>
      <c r="T1060" s="17"/>
      <c r="U1060" s="17"/>
      <c r="V1060" s="17"/>
      <c r="W1060" s="17"/>
      <c r="X1060" s="23"/>
      <c r="Y1060" s="17"/>
      <c r="Z1060" s="18">
        <f>SUBTOTAL(9,Z1057:Z1059)</f>
        <v>46.344680851063828</v>
      </c>
    </row>
    <row r="1061" spans="1:27" s="33" customFormat="1" outlineLevel="2">
      <c r="A1061" s="16" t="s">
        <v>30</v>
      </c>
      <c r="B1061" s="16" t="s">
        <v>276</v>
      </c>
      <c r="C1061" s="16" t="s">
        <v>277</v>
      </c>
      <c r="D1061" s="16" t="s">
        <v>1769</v>
      </c>
      <c r="E1061" s="16" t="s">
        <v>1708</v>
      </c>
      <c r="F1061" s="16" t="s">
        <v>16</v>
      </c>
      <c r="G1061" s="16" t="s">
        <v>306</v>
      </c>
      <c r="H1061" s="16" t="s">
        <v>307</v>
      </c>
      <c r="I1061" s="16" t="s">
        <v>19</v>
      </c>
      <c r="J1061" s="16">
        <v>70</v>
      </c>
      <c r="K1061" s="16" t="s">
        <v>309</v>
      </c>
      <c r="L1061" s="16" t="s">
        <v>310</v>
      </c>
      <c r="M1061" s="16"/>
      <c r="N1061" s="16" t="s">
        <v>22</v>
      </c>
      <c r="O1061" s="16" t="s">
        <v>61</v>
      </c>
      <c r="P1061" s="16" t="s">
        <v>234</v>
      </c>
      <c r="Q1061" s="16" t="s">
        <v>239</v>
      </c>
      <c r="R1061" s="17">
        <v>16</v>
      </c>
      <c r="S1061" s="18">
        <f>IF(J1061&lt;25,1,1+(J1061-25)/J1061)</f>
        <v>1.6428571428571428</v>
      </c>
      <c r="T1061" s="16">
        <v>1</v>
      </c>
      <c r="U1061" s="16">
        <f>O1061*S1061*T1061</f>
        <v>52.571428571428569</v>
      </c>
      <c r="V1061" s="16"/>
      <c r="W1061" s="16"/>
      <c r="X1061" s="18">
        <f>R1061*S1061</f>
        <v>26.285714285714285</v>
      </c>
      <c r="Y1061" s="16"/>
      <c r="Z1061" s="18">
        <f>U1061+V1061+W1061+X1061+Y1061</f>
        <v>78.857142857142861</v>
      </c>
      <c r="AA1061" s="3"/>
    </row>
    <row r="1062" spans="1:27" s="33" customFormat="1" outlineLevel="2">
      <c r="A1062" s="16" t="s">
        <v>42</v>
      </c>
      <c r="B1062" s="16" t="s">
        <v>276</v>
      </c>
      <c r="C1062" s="16" t="s">
        <v>277</v>
      </c>
      <c r="D1062" s="16" t="s">
        <v>1719</v>
      </c>
      <c r="E1062" s="16" t="s">
        <v>1667</v>
      </c>
      <c r="F1062" s="16" t="s">
        <v>16</v>
      </c>
      <c r="G1062" s="16" t="s">
        <v>306</v>
      </c>
      <c r="H1062" s="16" t="s">
        <v>307</v>
      </c>
      <c r="I1062" s="16" t="s">
        <v>19</v>
      </c>
      <c r="J1062" s="16">
        <v>108</v>
      </c>
      <c r="K1062" s="16" t="s">
        <v>1003</v>
      </c>
      <c r="L1062" s="16" t="s">
        <v>1004</v>
      </c>
      <c r="M1062" s="16"/>
      <c r="N1062" s="16" t="s">
        <v>22</v>
      </c>
      <c r="O1062" s="16" t="s">
        <v>61</v>
      </c>
      <c r="P1062" s="16" t="s">
        <v>234</v>
      </c>
      <c r="Q1062" s="16" t="s">
        <v>239</v>
      </c>
      <c r="R1062" s="17">
        <v>16</v>
      </c>
      <c r="S1062" s="18">
        <f>IF(J1062&lt;25,1,1+(J1062-25)/J1062)</f>
        <v>1.7685185185185186</v>
      </c>
      <c r="T1062" s="16">
        <v>1</v>
      </c>
      <c r="U1062" s="16">
        <f>O1062*S1062*T1062</f>
        <v>56.592592592592595</v>
      </c>
      <c r="V1062" s="16"/>
      <c r="W1062" s="16"/>
      <c r="X1062" s="18">
        <f>R1062*S1062</f>
        <v>28.296296296296298</v>
      </c>
      <c r="Y1062" s="16"/>
      <c r="Z1062" s="18">
        <f>U1062+V1062+W1062+X1062+Y1062</f>
        <v>84.888888888888886</v>
      </c>
      <c r="AA1062" s="3"/>
    </row>
    <row r="1063" spans="1:27" s="33" customFormat="1" outlineLevel="2">
      <c r="A1063" s="16" t="s">
        <v>42</v>
      </c>
      <c r="B1063" s="16" t="s">
        <v>276</v>
      </c>
      <c r="C1063" s="16" t="s">
        <v>277</v>
      </c>
      <c r="D1063" s="16" t="s">
        <v>1719</v>
      </c>
      <c r="E1063" s="16" t="s">
        <v>1667</v>
      </c>
      <c r="F1063" s="16" t="s">
        <v>16</v>
      </c>
      <c r="G1063" s="16" t="s">
        <v>306</v>
      </c>
      <c r="H1063" s="16" t="s">
        <v>307</v>
      </c>
      <c r="I1063" s="16" t="s">
        <v>19</v>
      </c>
      <c r="J1063" s="16">
        <v>114</v>
      </c>
      <c r="K1063" s="16" t="s">
        <v>1007</v>
      </c>
      <c r="L1063" s="16" t="s">
        <v>1004</v>
      </c>
      <c r="M1063" s="16"/>
      <c r="N1063" s="16" t="s">
        <v>22</v>
      </c>
      <c r="O1063" s="16" t="s">
        <v>61</v>
      </c>
      <c r="P1063" s="16" t="s">
        <v>234</v>
      </c>
      <c r="Q1063" s="16" t="s">
        <v>239</v>
      </c>
      <c r="R1063" s="17">
        <v>16</v>
      </c>
      <c r="S1063" s="18">
        <f>IF(J1063&lt;25,1,1+(J1063-25)/J1063)</f>
        <v>1.7807017543859649</v>
      </c>
      <c r="T1063" s="16">
        <v>1</v>
      </c>
      <c r="U1063" s="16">
        <f>O1063*S1063*T1063</f>
        <v>56.982456140350877</v>
      </c>
      <c r="V1063" s="16"/>
      <c r="W1063" s="16"/>
      <c r="X1063" s="18">
        <f>R1063*S1063</f>
        <v>28.491228070175438</v>
      </c>
      <c r="Y1063" s="16"/>
      <c r="Z1063" s="18">
        <f>U1063+V1063+W1063+X1063+Y1063</f>
        <v>85.473684210526315</v>
      </c>
      <c r="AA1063" s="3"/>
    </row>
    <row r="1064" spans="1:27" s="33" customFormat="1" outlineLevel="2">
      <c r="A1064" s="16" t="s">
        <v>30</v>
      </c>
      <c r="B1064" s="16" t="s">
        <v>276</v>
      </c>
      <c r="C1064" s="16" t="s">
        <v>277</v>
      </c>
      <c r="D1064" s="16" t="s">
        <v>1719</v>
      </c>
      <c r="E1064" s="16" t="s">
        <v>1648</v>
      </c>
      <c r="F1064" s="16" t="s">
        <v>16</v>
      </c>
      <c r="G1064" s="16" t="s">
        <v>306</v>
      </c>
      <c r="H1064" s="16" t="s">
        <v>307</v>
      </c>
      <c r="I1064" s="16" t="s">
        <v>19</v>
      </c>
      <c r="J1064" s="16">
        <v>130</v>
      </c>
      <c r="K1064" s="16" t="s">
        <v>237</v>
      </c>
      <c r="L1064" s="16" t="s">
        <v>308</v>
      </c>
      <c r="M1064" s="16"/>
      <c r="N1064" s="16" t="s">
        <v>22</v>
      </c>
      <c r="O1064" s="16" t="s">
        <v>61</v>
      </c>
      <c r="P1064" s="16" t="s">
        <v>234</v>
      </c>
      <c r="Q1064" s="16" t="s">
        <v>239</v>
      </c>
      <c r="R1064" s="17">
        <v>16</v>
      </c>
      <c r="S1064" s="18">
        <f>IF(J1064&lt;25,1,1+(J1064-25)/J1064)</f>
        <v>1.8076923076923077</v>
      </c>
      <c r="T1064" s="16">
        <v>1</v>
      </c>
      <c r="U1064" s="16">
        <f>O1064*S1064*T1064</f>
        <v>57.846153846153847</v>
      </c>
      <c r="V1064" s="16"/>
      <c r="W1064" s="16"/>
      <c r="X1064" s="18">
        <f>R1064*S1064</f>
        <v>28.923076923076923</v>
      </c>
      <c r="Y1064" s="16"/>
      <c r="Z1064" s="18">
        <f>U1064+V1064+W1064+X1064+Y1064</f>
        <v>86.769230769230774</v>
      </c>
      <c r="AA1064" s="3"/>
    </row>
    <row r="1065" spans="1:27" s="33" customFormat="1" outlineLevel="2">
      <c r="A1065" s="16" t="s">
        <v>42</v>
      </c>
      <c r="B1065" s="16" t="s">
        <v>327</v>
      </c>
      <c r="C1065" s="16" t="s">
        <v>328</v>
      </c>
      <c r="D1065" s="16" t="s">
        <v>1647</v>
      </c>
      <c r="E1065" s="16" t="s">
        <v>1648</v>
      </c>
      <c r="F1065" s="16" t="s">
        <v>45</v>
      </c>
      <c r="G1065" s="16" t="s">
        <v>306</v>
      </c>
      <c r="H1065" s="16" t="s">
        <v>307</v>
      </c>
      <c r="I1065" s="16" t="s">
        <v>19</v>
      </c>
      <c r="J1065" s="16">
        <v>79</v>
      </c>
      <c r="K1065" s="16" t="s">
        <v>329</v>
      </c>
      <c r="L1065" s="16" t="s">
        <v>339</v>
      </c>
      <c r="M1065" s="16" t="s">
        <v>331</v>
      </c>
      <c r="N1065" s="16" t="s">
        <v>25</v>
      </c>
      <c r="O1065" s="16" t="s">
        <v>25</v>
      </c>
      <c r="P1065" s="16" t="s">
        <v>25</v>
      </c>
      <c r="Q1065" s="16" t="s">
        <v>25</v>
      </c>
      <c r="R1065" s="17">
        <v>0</v>
      </c>
      <c r="S1065" s="18">
        <f>IF(J1065&lt;25,1,1+(J1065-25)/J1065)</f>
        <v>1.6835443037974684</v>
      </c>
      <c r="T1065" s="16"/>
      <c r="U1065" s="16"/>
      <c r="V1065" s="16"/>
      <c r="W1065" s="16"/>
      <c r="X1065" s="18">
        <f>32*S1065*F1065</f>
        <v>107.74683544303798</v>
      </c>
      <c r="Y1065" s="16"/>
      <c r="Z1065" s="18">
        <f>U1065+V1065+W1065+X1065+Y1065</f>
        <v>107.74683544303798</v>
      </c>
    </row>
    <row r="1066" spans="1:27" s="33" customFormat="1" outlineLevel="2">
      <c r="A1066" s="16" t="s">
        <v>30</v>
      </c>
      <c r="B1066" s="16" t="s">
        <v>787</v>
      </c>
      <c r="C1066" s="16" t="s">
        <v>788</v>
      </c>
      <c r="D1066" s="16" t="s">
        <v>1719</v>
      </c>
      <c r="E1066" s="16" t="s">
        <v>1648</v>
      </c>
      <c r="F1066" s="16" t="s">
        <v>99</v>
      </c>
      <c r="G1066" s="16" t="s">
        <v>306</v>
      </c>
      <c r="H1066" s="16" t="s">
        <v>307</v>
      </c>
      <c r="I1066" s="16" t="s">
        <v>19</v>
      </c>
      <c r="J1066" s="16">
        <v>99</v>
      </c>
      <c r="K1066" s="16" t="s">
        <v>789</v>
      </c>
      <c r="L1066" s="16" t="s">
        <v>503</v>
      </c>
      <c r="M1066" s="16"/>
      <c r="N1066" s="16" t="s">
        <v>56</v>
      </c>
      <c r="O1066" s="16" t="s">
        <v>132</v>
      </c>
      <c r="P1066" s="16" t="s">
        <v>25</v>
      </c>
      <c r="Q1066" s="16" t="s">
        <v>132</v>
      </c>
      <c r="R1066" s="17">
        <v>8</v>
      </c>
      <c r="S1066" s="18">
        <f>IF(J1066&lt;25,1,1+(J1066-25)/J1066)</f>
        <v>1.7474747474747474</v>
      </c>
      <c r="T1066" s="16">
        <v>1</v>
      </c>
      <c r="U1066" s="16">
        <f>O1066*S1066*T1066</f>
        <v>13.979797979797979</v>
      </c>
      <c r="V1066" s="16"/>
      <c r="W1066" s="16"/>
      <c r="X1066" s="18">
        <f>R1066*S1066</f>
        <v>13.979797979797979</v>
      </c>
      <c r="Y1066" s="16"/>
      <c r="Z1066" s="18">
        <f>U1066+V1066+W1066+X1066+Y1066</f>
        <v>27.959595959595958</v>
      </c>
      <c r="AA1066" s="3"/>
    </row>
    <row r="1067" spans="1:27" s="33" customFormat="1" outlineLevel="1">
      <c r="A1067" s="16"/>
      <c r="B1067" s="16"/>
      <c r="C1067" s="16"/>
      <c r="D1067" s="16"/>
      <c r="E1067" s="16"/>
      <c r="F1067" s="16"/>
      <c r="G1067" s="42" t="s">
        <v>2459</v>
      </c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7"/>
      <c r="S1067" s="18"/>
      <c r="T1067" s="16"/>
      <c r="U1067" s="16"/>
      <c r="V1067" s="16"/>
      <c r="W1067" s="16"/>
      <c r="X1067" s="18"/>
      <c r="Y1067" s="16"/>
      <c r="Z1067" s="18">
        <f>SUBTOTAL(9,Z1061:Z1066)</f>
        <v>471.69537812842276</v>
      </c>
      <c r="AA1067" s="3"/>
    </row>
    <row r="1068" spans="1:27" s="33" customFormat="1" outlineLevel="2">
      <c r="A1068" s="16" t="s">
        <v>13</v>
      </c>
      <c r="B1068" s="16" t="s">
        <v>509</v>
      </c>
      <c r="C1068" s="16" t="s">
        <v>510</v>
      </c>
      <c r="D1068" s="16" t="s">
        <v>1647</v>
      </c>
      <c r="E1068" s="16" t="s">
        <v>1648</v>
      </c>
      <c r="F1068" s="16" t="s">
        <v>99</v>
      </c>
      <c r="G1068" s="16" t="s">
        <v>518</v>
      </c>
      <c r="H1068" s="16" t="s">
        <v>519</v>
      </c>
      <c r="I1068" s="16" t="s">
        <v>19</v>
      </c>
      <c r="J1068" s="16">
        <v>22</v>
      </c>
      <c r="K1068" s="16" t="s">
        <v>513</v>
      </c>
      <c r="L1068" s="16" t="s">
        <v>520</v>
      </c>
      <c r="M1068" s="16" t="s">
        <v>80</v>
      </c>
      <c r="N1068" s="16" t="s">
        <v>25</v>
      </c>
      <c r="O1068" s="16" t="s">
        <v>25</v>
      </c>
      <c r="P1068" s="16" t="s">
        <v>25</v>
      </c>
      <c r="Q1068" s="16" t="s">
        <v>25</v>
      </c>
      <c r="R1068" s="17"/>
      <c r="S1068" s="18">
        <f>IF(J1068&lt;25,1,1+(J1068-25)/J1068)</f>
        <v>1</v>
      </c>
      <c r="T1068" s="16"/>
      <c r="U1068" s="16"/>
      <c r="V1068" s="16"/>
      <c r="W1068" s="16"/>
      <c r="X1068" s="18">
        <f>32*S1068*F1068</f>
        <v>32</v>
      </c>
      <c r="Y1068" s="16"/>
      <c r="Z1068" s="18">
        <f>U1068+V1068+W1068+X1068+Y1068</f>
        <v>32</v>
      </c>
    </row>
    <row r="1069" spans="1:27" s="33" customFormat="1" outlineLevel="2">
      <c r="A1069" s="16" t="s">
        <v>42</v>
      </c>
      <c r="B1069" s="16" t="s">
        <v>672</v>
      </c>
      <c r="C1069" s="16" t="s">
        <v>673</v>
      </c>
      <c r="D1069" s="16" t="s">
        <v>1726</v>
      </c>
      <c r="E1069" s="16" t="s">
        <v>1648</v>
      </c>
      <c r="F1069" s="16" t="s">
        <v>33</v>
      </c>
      <c r="G1069" s="16" t="s">
        <v>518</v>
      </c>
      <c r="H1069" s="16" t="s">
        <v>519</v>
      </c>
      <c r="I1069" s="16" t="s">
        <v>19</v>
      </c>
      <c r="J1069" s="16">
        <v>30</v>
      </c>
      <c r="K1069" s="16" t="s">
        <v>36</v>
      </c>
      <c r="L1069" s="16" t="s">
        <v>371</v>
      </c>
      <c r="M1069" s="16" t="s">
        <v>48</v>
      </c>
      <c r="N1069" s="16" t="s">
        <v>39</v>
      </c>
      <c r="O1069" s="16" t="s">
        <v>39</v>
      </c>
      <c r="P1069" s="16" t="s">
        <v>25</v>
      </c>
      <c r="Q1069" s="16" t="s">
        <v>25</v>
      </c>
      <c r="R1069" s="17">
        <v>0</v>
      </c>
      <c r="S1069" s="18">
        <f>IF(J1069&lt;25,1,1+(J1069-25)/J1069)</f>
        <v>1.1666666666666667</v>
      </c>
      <c r="T1069" s="16">
        <v>2</v>
      </c>
      <c r="U1069" s="16">
        <f>O1069*S1069*T1069</f>
        <v>149.33333333333334</v>
      </c>
      <c r="V1069" s="16"/>
      <c r="W1069" s="16"/>
      <c r="X1069" s="18"/>
      <c r="Y1069" s="16"/>
      <c r="Z1069" s="18">
        <f>U1069+V1069+W1069+X1069+Y1069</f>
        <v>149.33333333333334</v>
      </c>
      <c r="AA1069" s="3"/>
    </row>
    <row r="1070" spans="1:27" s="33" customFormat="1" outlineLevel="2">
      <c r="A1070" s="16" t="s">
        <v>13</v>
      </c>
      <c r="B1070" s="16" t="s">
        <v>674</v>
      </c>
      <c r="C1070" s="16" t="s">
        <v>675</v>
      </c>
      <c r="D1070" s="16" t="s">
        <v>1666</v>
      </c>
      <c r="E1070" s="16" t="s">
        <v>1667</v>
      </c>
      <c r="F1070" s="16" t="s">
        <v>33</v>
      </c>
      <c r="G1070" s="16" t="s">
        <v>518</v>
      </c>
      <c r="H1070" s="16" t="s">
        <v>519</v>
      </c>
      <c r="I1070" s="16" t="s">
        <v>19</v>
      </c>
      <c r="J1070" s="16">
        <v>125</v>
      </c>
      <c r="K1070" s="16" t="s">
        <v>1244</v>
      </c>
      <c r="L1070" s="16" t="s">
        <v>1212</v>
      </c>
      <c r="M1070" s="16" t="s">
        <v>1034</v>
      </c>
      <c r="N1070" s="16" t="s">
        <v>39</v>
      </c>
      <c r="O1070" s="16" t="s">
        <v>39</v>
      </c>
      <c r="P1070" s="16" t="s">
        <v>25</v>
      </c>
      <c r="Q1070" s="16" t="s">
        <v>25</v>
      </c>
      <c r="R1070" s="17">
        <v>0</v>
      </c>
      <c r="S1070" s="18">
        <f>IF(J1070&lt;25,1,1+(J1070-25)/J1070)</f>
        <v>1.8</v>
      </c>
      <c r="T1070" s="16">
        <v>1</v>
      </c>
      <c r="U1070" s="16">
        <f>O1070*S1070*T1070</f>
        <v>115.2</v>
      </c>
      <c r="V1070" s="16"/>
      <c r="W1070" s="16"/>
      <c r="X1070" s="18"/>
      <c r="Y1070" s="16"/>
      <c r="Z1070" s="18">
        <f>U1070+V1070+W1070+X1070+Y1070</f>
        <v>115.2</v>
      </c>
      <c r="AA1070" s="3"/>
    </row>
    <row r="1071" spans="1:27" s="33" customFormat="1" outlineLevel="2">
      <c r="A1071" s="16" t="s">
        <v>13</v>
      </c>
      <c r="B1071" s="16" t="s">
        <v>674</v>
      </c>
      <c r="C1071" s="16" t="s">
        <v>675</v>
      </c>
      <c r="D1071" s="16" t="s">
        <v>1666</v>
      </c>
      <c r="E1071" s="16" t="s">
        <v>1667</v>
      </c>
      <c r="F1071" s="16" t="s">
        <v>33</v>
      </c>
      <c r="G1071" s="16" t="s">
        <v>518</v>
      </c>
      <c r="H1071" s="16" t="s">
        <v>519</v>
      </c>
      <c r="I1071" s="16" t="s">
        <v>19</v>
      </c>
      <c r="J1071" s="16">
        <v>133</v>
      </c>
      <c r="K1071" s="16" t="s">
        <v>1245</v>
      </c>
      <c r="L1071" s="16" t="s">
        <v>449</v>
      </c>
      <c r="M1071" s="16" t="s">
        <v>1034</v>
      </c>
      <c r="N1071" s="16" t="s">
        <v>39</v>
      </c>
      <c r="O1071" s="16" t="s">
        <v>39</v>
      </c>
      <c r="P1071" s="16" t="s">
        <v>25</v>
      </c>
      <c r="Q1071" s="16" t="s">
        <v>25</v>
      </c>
      <c r="R1071" s="17">
        <v>0</v>
      </c>
      <c r="S1071" s="18">
        <f>IF(J1071&lt;25,1,1+(J1071-25)/J1071)</f>
        <v>1.8120300751879699</v>
      </c>
      <c r="T1071" s="16">
        <v>1</v>
      </c>
      <c r="U1071" s="16">
        <f>O1071*S1071*T1071</f>
        <v>115.96992481203007</v>
      </c>
      <c r="V1071" s="16"/>
      <c r="W1071" s="16"/>
      <c r="X1071" s="18"/>
      <c r="Y1071" s="16"/>
      <c r="Z1071" s="18">
        <f>U1071+V1071+W1071+X1071+Y1071</f>
        <v>115.96992481203007</v>
      </c>
      <c r="AA1071" s="3"/>
    </row>
    <row r="1072" spans="1:27" s="33" customFormat="1" outlineLevel="2">
      <c r="A1072" s="21"/>
      <c r="B1072" s="21"/>
      <c r="C1072" s="21"/>
      <c r="D1072" s="16" t="s">
        <v>1649</v>
      </c>
      <c r="E1072" s="21"/>
      <c r="F1072" s="21"/>
      <c r="G1072" s="16" t="s">
        <v>518</v>
      </c>
      <c r="H1072" s="34" t="s">
        <v>1594</v>
      </c>
      <c r="I1072" s="34"/>
      <c r="J1072" s="34">
        <v>4</v>
      </c>
      <c r="K1072" s="21"/>
      <c r="L1072" s="21"/>
      <c r="M1072" s="21"/>
      <c r="N1072" s="21"/>
      <c r="O1072" s="21"/>
      <c r="P1072" s="21"/>
      <c r="Q1072" s="21"/>
      <c r="R1072" s="21"/>
      <c r="S1072" s="35"/>
      <c r="T1072" s="17"/>
      <c r="U1072" s="16"/>
      <c r="V1072" s="17">
        <f>J1072*14</f>
        <v>56</v>
      </c>
      <c r="W1072" s="17"/>
      <c r="X1072" s="23"/>
      <c r="Y1072" s="17"/>
      <c r="Z1072" s="18">
        <f>U1072+V1072+W1072+X1072+Y1072</f>
        <v>56</v>
      </c>
      <c r="AA1072" s="3"/>
    </row>
    <row r="1073" spans="1:27" s="33" customFormat="1" outlineLevel="2">
      <c r="A1073" s="21"/>
      <c r="B1073" s="21"/>
      <c r="C1073" s="21"/>
      <c r="D1073" s="16" t="s">
        <v>1650</v>
      </c>
      <c r="E1073" s="21"/>
      <c r="F1073" s="21"/>
      <c r="G1073" s="16" t="s">
        <v>518</v>
      </c>
      <c r="H1073" s="21" t="s">
        <v>1594</v>
      </c>
      <c r="I1073" s="21"/>
      <c r="J1073" s="21">
        <v>10</v>
      </c>
      <c r="K1073" s="21"/>
      <c r="L1073" s="21"/>
      <c r="M1073" s="21"/>
      <c r="N1073" s="21"/>
      <c r="O1073" s="21"/>
      <c r="P1073" s="21"/>
      <c r="Q1073" s="21"/>
      <c r="R1073" s="21"/>
      <c r="S1073" s="35"/>
      <c r="T1073" s="17"/>
      <c r="U1073" s="17"/>
      <c r="V1073" s="17"/>
      <c r="W1073" s="17"/>
      <c r="X1073" s="23"/>
      <c r="Y1073" s="17">
        <f>2*J1073</f>
        <v>20</v>
      </c>
      <c r="Z1073" s="18">
        <f>U1073+V1073+W1073+X1073+Y1073</f>
        <v>20</v>
      </c>
    </row>
    <row r="1074" spans="1:27" s="33" customFormat="1" outlineLevel="1">
      <c r="A1074" s="21"/>
      <c r="B1074" s="21"/>
      <c r="C1074" s="21"/>
      <c r="D1074" s="16"/>
      <c r="E1074" s="21"/>
      <c r="F1074" s="21"/>
      <c r="G1074" s="42" t="s">
        <v>2460</v>
      </c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35"/>
      <c r="T1074" s="17"/>
      <c r="U1074" s="17"/>
      <c r="V1074" s="17"/>
      <c r="W1074" s="17"/>
      <c r="X1074" s="23"/>
      <c r="Y1074" s="17"/>
      <c r="Z1074" s="18">
        <f>SUBTOTAL(9,Z1068:Z1073)</f>
        <v>488.50325814536342</v>
      </c>
    </row>
    <row r="1075" spans="1:27" s="33" customFormat="1" outlineLevel="2">
      <c r="A1075" s="16" t="s">
        <v>42</v>
      </c>
      <c r="B1075" s="16" t="s">
        <v>403</v>
      </c>
      <c r="C1075" s="16" t="s">
        <v>399</v>
      </c>
      <c r="D1075" s="16" t="s">
        <v>1651</v>
      </c>
      <c r="E1075" s="16" t="s">
        <v>1686</v>
      </c>
      <c r="F1075" s="16" t="s">
        <v>16</v>
      </c>
      <c r="G1075" s="16" t="s">
        <v>413</v>
      </c>
      <c r="H1075" s="16" t="s">
        <v>414</v>
      </c>
      <c r="I1075" s="16" t="s">
        <v>54</v>
      </c>
      <c r="J1075" s="16">
        <v>87</v>
      </c>
      <c r="K1075" s="16" t="s">
        <v>94</v>
      </c>
      <c r="L1075" s="16" t="s">
        <v>415</v>
      </c>
      <c r="M1075" s="16" t="s">
        <v>416</v>
      </c>
      <c r="N1075" s="16" t="s">
        <v>22</v>
      </c>
      <c r="O1075" s="16" t="s">
        <v>22</v>
      </c>
      <c r="P1075" s="16" t="s">
        <v>25</v>
      </c>
      <c r="Q1075" s="16" t="s">
        <v>25</v>
      </c>
      <c r="R1075" s="17">
        <v>0</v>
      </c>
      <c r="S1075" s="18">
        <f>IF(J1075&lt;25,1,1+(J1075-25)/J1075)</f>
        <v>1.7126436781609196</v>
      </c>
      <c r="T1075" s="16">
        <v>1</v>
      </c>
      <c r="U1075" s="16">
        <f>O1075*S1075*T1075</f>
        <v>82.206896551724142</v>
      </c>
      <c r="V1075" s="16"/>
      <c r="W1075" s="16"/>
      <c r="X1075" s="18"/>
      <c r="Y1075" s="16"/>
      <c r="Z1075" s="18">
        <f>U1075+V1075+W1075+X1075+Y1075</f>
        <v>82.206896551724142</v>
      </c>
      <c r="AA1075" s="3"/>
    </row>
    <row r="1076" spans="1:27" s="33" customFormat="1" outlineLevel="2">
      <c r="A1076" s="16" t="s">
        <v>42</v>
      </c>
      <c r="B1076" s="16" t="s">
        <v>489</v>
      </c>
      <c r="C1076" s="16" t="s">
        <v>490</v>
      </c>
      <c r="D1076" s="16" t="s">
        <v>2217</v>
      </c>
      <c r="E1076" s="16" t="s">
        <v>1658</v>
      </c>
      <c r="F1076" s="16" t="s">
        <v>33</v>
      </c>
      <c r="G1076" s="16" t="s">
        <v>413</v>
      </c>
      <c r="H1076" s="16" t="s">
        <v>414</v>
      </c>
      <c r="I1076" s="16" t="s">
        <v>54</v>
      </c>
      <c r="J1076" s="16">
        <v>73</v>
      </c>
      <c r="K1076" s="16" t="s">
        <v>1054</v>
      </c>
      <c r="L1076" s="16" t="s">
        <v>738</v>
      </c>
      <c r="M1076" s="16" t="s">
        <v>1056</v>
      </c>
      <c r="N1076" s="16" t="s">
        <v>1057</v>
      </c>
      <c r="O1076" s="16">
        <v>64</v>
      </c>
      <c r="P1076" s="16"/>
      <c r="Q1076" s="16"/>
      <c r="R1076" s="17"/>
      <c r="S1076" s="18">
        <f>IF(J1076&lt;25,1,1+(J1076-25)/J1076)</f>
        <v>1.6575342465753424</v>
      </c>
      <c r="T1076" s="16"/>
      <c r="U1076" s="16">
        <f>O1076*S1076</f>
        <v>106.08219178082192</v>
      </c>
      <c r="V1076" s="16"/>
      <c r="W1076" s="16"/>
      <c r="X1076" s="18"/>
      <c r="Y1076" s="16"/>
      <c r="Z1076" s="18">
        <f>U1076+V1076+W1076+X1076+Y1076</f>
        <v>106.08219178082192</v>
      </c>
    </row>
    <row r="1077" spans="1:27" s="33" customFormat="1" outlineLevel="2">
      <c r="A1077" s="16" t="s">
        <v>13</v>
      </c>
      <c r="B1077" s="16" t="s">
        <v>674</v>
      </c>
      <c r="C1077" s="16" t="s">
        <v>675</v>
      </c>
      <c r="D1077" s="16" t="s">
        <v>1659</v>
      </c>
      <c r="E1077" s="16" t="s">
        <v>1658</v>
      </c>
      <c r="F1077" s="16" t="s">
        <v>33</v>
      </c>
      <c r="G1077" s="16" t="s">
        <v>413</v>
      </c>
      <c r="H1077" s="16" t="s">
        <v>414</v>
      </c>
      <c r="I1077" s="16" t="s">
        <v>54</v>
      </c>
      <c r="J1077" s="16">
        <v>126</v>
      </c>
      <c r="K1077" s="16" t="s">
        <v>1244</v>
      </c>
      <c r="L1077" s="16" t="s">
        <v>911</v>
      </c>
      <c r="M1077" s="16" t="s">
        <v>1034</v>
      </c>
      <c r="N1077" s="16" t="s">
        <v>39</v>
      </c>
      <c r="O1077" s="16" t="s">
        <v>39</v>
      </c>
      <c r="P1077" s="16" t="s">
        <v>25</v>
      </c>
      <c r="Q1077" s="16" t="s">
        <v>25</v>
      </c>
      <c r="R1077" s="17">
        <v>0</v>
      </c>
      <c r="S1077" s="18">
        <f>IF(J1077&lt;25,1,1+(J1077-25)/J1077)</f>
        <v>1.8015873015873016</v>
      </c>
      <c r="T1077" s="16">
        <v>1</v>
      </c>
      <c r="U1077" s="16">
        <f>O1077*S1077*T1077</f>
        <v>115.3015873015873</v>
      </c>
      <c r="V1077" s="16"/>
      <c r="W1077" s="16"/>
      <c r="X1077" s="18"/>
      <c r="Y1077" s="16"/>
      <c r="Z1077" s="18">
        <f>U1077+V1077+W1077+X1077+Y1077</f>
        <v>115.3015873015873</v>
      </c>
      <c r="AA1077" s="3"/>
    </row>
    <row r="1078" spans="1:27" s="33" customFormat="1" outlineLevel="2">
      <c r="A1078" s="16" t="s">
        <v>13</v>
      </c>
      <c r="B1078" s="16" t="s">
        <v>674</v>
      </c>
      <c r="C1078" s="16" t="s">
        <v>675</v>
      </c>
      <c r="D1078" s="16" t="s">
        <v>1659</v>
      </c>
      <c r="E1078" s="16" t="s">
        <v>1658</v>
      </c>
      <c r="F1078" s="16" t="s">
        <v>33</v>
      </c>
      <c r="G1078" s="16" t="s">
        <v>413</v>
      </c>
      <c r="H1078" s="16" t="s">
        <v>414</v>
      </c>
      <c r="I1078" s="16" t="s">
        <v>54</v>
      </c>
      <c r="J1078" s="16">
        <v>136</v>
      </c>
      <c r="K1078" s="16" t="s">
        <v>1245</v>
      </c>
      <c r="L1078" s="16" t="s">
        <v>446</v>
      </c>
      <c r="M1078" s="16" t="s">
        <v>1034</v>
      </c>
      <c r="N1078" s="16" t="s">
        <v>39</v>
      </c>
      <c r="O1078" s="16" t="s">
        <v>39</v>
      </c>
      <c r="P1078" s="16" t="s">
        <v>25</v>
      </c>
      <c r="Q1078" s="16" t="s">
        <v>25</v>
      </c>
      <c r="R1078" s="17">
        <v>0</v>
      </c>
      <c r="S1078" s="18">
        <f>IF(J1078&lt;25,1,1+(J1078-25)/J1078)</f>
        <v>1.8161764705882353</v>
      </c>
      <c r="T1078" s="16">
        <v>1</v>
      </c>
      <c r="U1078" s="16">
        <f>O1078*S1078*T1078</f>
        <v>116.23529411764706</v>
      </c>
      <c r="V1078" s="16"/>
      <c r="W1078" s="16"/>
      <c r="X1078" s="18"/>
      <c r="Y1078" s="16"/>
      <c r="Z1078" s="18">
        <f>U1078+V1078+W1078+X1078+Y1078</f>
        <v>116.23529411764706</v>
      </c>
      <c r="AA1078" s="3"/>
    </row>
    <row r="1079" spans="1:27" s="33" customFormat="1" outlineLevel="2">
      <c r="A1079" s="16" t="s">
        <v>30</v>
      </c>
      <c r="B1079" s="16" t="s">
        <v>674</v>
      </c>
      <c r="C1079" s="16" t="s">
        <v>675</v>
      </c>
      <c r="D1079" s="16" t="s">
        <v>2217</v>
      </c>
      <c r="E1079" s="16" t="s">
        <v>1661</v>
      </c>
      <c r="F1079" s="16" t="s">
        <v>33</v>
      </c>
      <c r="G1079" s="16" t="s">
        <v>413</v>
      </c>
      <c r="H1079" s="16" t="s">
        <v>414</v>
      </c>
      <c r="I1079" s="16" t="s">
        <v>54</v>
      </c>
      <c r="J1079" s="16">
        <v>117</v>
      </c>
      <c r="K1079" s="16" t="s">
        <v>687</v>
      </c>
      <c r="L1079" s="16" t="s">
        <v>688</v>
      </c>
      <c r="M1079" s="16" t="s">
        <v>689</v>
      </c>
      <c r="N1079" s="16" t="s">
        <v>39</v>
      </c>
      <c r="O1079" s="16">
        <v>64</v>
      </c>
      <c r="P1079" s="16"/>
      <c r="Q1079" s="16"/>
      <c r="R1079" s="17"/>
      <c r="S1079" s="18">
        <f>IF(J1079&lt;25,1,1+(J1079-25)/J1079)</f>
        <v>1.7863247863247862</v>
      </c>
      <c r="T1079" s="16"/>
      <c r="U1079" s="16">
        <f>O1079*S1079</f>
        <v>114.32478632478632</v>
      </c>
      <c r="V1079" s="16"/>
      <c r="W1079" s="16"/>
      <c r="X1079" s="18"/>
      <c r="Y1079" s="16"/>
      <c r="Z1079" s="18">
        <f>U1079+V1079+W1079+X1079+Y1079</f>
        <v>114.32478632478632</v>
      </c>
    </row>
    <row r="1080" spans="1:27" s="33" customFormat="1" outlineLevel="2">
      <c r="A1080" s="21"/>
      <c r="B1080" s="21"/>
      <c r="C1080" s="21"/>
      <c r="D1080" s="16" t="s">
        <v>1664</v>
      </c>
      <c r="E1080" s="21"/>
      <c r="F1080" s="21"/>
      <c r="G1080" s="16" t="s">
        <v>413</v>
      </c>
      <c r="H1080" s="34" t="s">
        <v>1626</v>
      </c>
      <c r="I1080" s="34"/>
      <c r="J1080" s="34">
        <v>5</v>
      </c>
      <c r="K1080" s="21"/>
      <c r="L1080" s="21"/>
      <c r="M1080" s="21"/>
      <c r="N1080" s="21"/>
      <c r="O1080" s="21"/>
      <c r="P1080" s="21"/>
      <c r="Q1080" s="21"/>
      <c r="R1080" s="21"/>
      <c r="S1080" s="35"/>
      <c r="T1080" s="17"/>
      <c r="U1080" s="16"/>
      <c r="V1080" s="17">
        <f>J1080*14</f>
        <v>70</v>
      </c>
      <c r="W1080" s="17"/>
      <c r="X1080" s="23"/>
      <c r="Y1080" s="17"/>
      <c r="Z1080" s="18">
        <f>U1080+V1080+W1080+X1080+Y1080</f>
        <v>70</v>
      </c>
      <c r="AA1080" s="3"/>
    </row>
    <row r="1081" spans="1:27" s="33" customFormat="1" outlineLevel="2">
      <c r="A1081" s="21"/>
      <c r="B1081" s="21"/>
      <c r="C1081" s="21"/>
      <c r="D1081" s="16" t="s">
        <v>1665</v>
      </c>
      <c r="E1081" s="21"/>
      <c r="F1081" s="21"/>
      <c r="G1081" s="16" t="s">
        <v>413</v>
      </c>
      <c r="H1081" s="21" t="s">
        <v>1626</v>
      </c>
      <c r="I1081" s="21"/>
      <c r="J1081" s="21">
        <v>12</v>
      </c>
      <c r="K1081" s="21"/>
      <c r="L1081" s="21"/>
      <c r="M1081" s="21"/>
      <c r="N1081" s="21"/>
      <c r="O1081" s="21"/>
      <c r="P1081" s="21"/>
      <c r="Q1081" s="21"/>
      <c r="R1081" s="21"/>
      <c r="S1081" s="35"/>
      <c r="T1081" s="17"/>
      <c r="U1081" s="17"/>
      <c r="V1081" s="17"/>
      <c r="W1081" s="17"/>
      <c r="X1081" s="23"/>
      <c r="Y1081" s="17">
        <f>2*J1081</f>
        <v>24</v>
      </c>
      <c r="Z1081" s="18">
        <f>U1081+V1081+W1081+X1081+Y1081</f>
        <v>24</v>
      </c>
    </row>
    <row r="1082" spans="1:27" s="33" customFormat="1" outlineLevel="1">
      <c r="A1082" s="21"/>
      <c r="B1082" s="21"/>
      <c r="C1082" s="21"/>
      <c r="D1082" s="16"/>
      <c r="E1082" s="21"/>
      <c r="F1082" s="21"/>
      <c r="G1082" s="42" t="s">
        <v>2461</v>
      </c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35"/>
      <c r="T1082" s="17"/>
      <c r="U1082" s="17"/>
      <c r="V1082" s="17"/>
      <c r="W1082" s="17"/>
      <c r="X1082" s="23"/>
      <c r="Y1082" s="17"/>
      <c r="Z1082" s="18">
        <f>SUBTOTAL(9,Z1075:Z1081)</f>
        <v>628.15075607656672</v>
      </c>
    </row>
    <row r="1083" spans="1:27" s="33" customFormat="1" outlineLevel="2">
      <c r="A1083" s="16" t="s">
        <v>13</v>
      </c>
      <c r="B1083" s="16" t="s">
        <v>146</v>
      </c>
      <c r="C1083" s="16" t="s">
        <v>147</v>
      </c>
      <c r="D1083" s="16" t="s">
        <v>1659</v>
      </c>
      <c r="E1083" s="16" t="s">
        <v>1661</v>
      </c>
      <c r="F1083" s="16" t="s">
        <v>45</v>
      </c>
      <c r="G1083" s="16" t="s">
        <v>161</v>
      </c>
      <c r="H1083" s="16" t="s">
        <v>162</v>
      </c>
      <c r="I1083" s="16" t="s">
        <v>54</v>
      </c>
      <c r="J1083" s="16">
        <v>21</v>
      </c>
      <c r="K1083" s="16" t="s">
        <v>59</v>
      </c>
      <c r="L1083" s="16" t="s">
        <v>67</v>
      </c>
      <c r="M1083" s="16" t="s">
        <v>68</v>
      </c>
      <c r="N1083" s="16" t="s">
        <v>61</v>
      </c>
      <c r="O1083" s="16" t="s">
        <v>144</v>
      </c>
      <c r="P1083" s="16" t="s">
        <v>25</v>
      </c>
      <c r="Q1083" s="16" t="s">
        <v>145</v>
      </c>
      <c r="R1083" s="17">
        <v>14</v>
      </c>
      <c r="S1083" s="18">
        <f>IF(J1083&lt;25,1,1+(J1083-25)/J1083)</f>
        <v>1</v>
      </c>
      <c r="T1083" s="16">
        <v>1</v>
      </c>
      <c r="U1083" s="16">
        <f>O1083*S1083*T1083</f>
        <v>18</v>
      </c>
      <c r="V1083" s="16"/>
      <c r="W1083" s="16"/>
      <c r="X1083" s="18">
        <f>R1083*S1083</f>
        <v>14</v>
      </c>
      <c r="Y1083" s="16"/>
      <c r="Z1083" s="18">
        <f>U1083+V1083+W1083+X1083+Y1083</f>
        <v>32</v>
      </c>
      <c r="AA1083" s="3"/>
    </row>
    <row r="1084" spans="1:27" s="33" customFormat="1" outlineLevel="2">
      <c r="A1084" s="16" t="s">
        <v>13</v>
      </c>
      <c r="B1084" s="16" t="s">
        <v>347</v>
      </c>
      <c r="C1084" s="16" t="s">
        <v>348</v>
      </c>
      <c r="D1084" s="16" t="s">
        <v>1659</v>
      </c>
      <c r="E1084" s="16" t="s">
        <v>1661</v>
      </c>
      <c r="F1084" s="16" t="s">
        <v>16</v>
      </c>
      <c r="G1084" s="16" t="s">
        <v>161</v>
      </c>
      <c r="H1084" s="16" t="s">
        <v>162</v>
      </c>
      <c r="I1084" s="16" t="s">
        <v>54</v>
      </c>
      <c r="J1084" s="16">
        <v>46</v>
      </c>
      <c r="K1084" s="16" t="s">
        <v>231</v>
      </c>
      <c r="L1084" s="16" t="s">
        <v>160</v>
      </c>
      <c r="M1084" s="16" t="s">
        <v>68</v>
      </c>
      <c r="N1084" s="16" t="s">
        <v>22</v>
      </c>
      <c r="O1084" s="16" t="s">
        <v>22</v>
      </c>
      <c r="P1084" s="16" t="s">
        <v>25</v>
      </c>
      <c r="Q1084" s="16" t="s">
        <v>25</v>
      </c>
      <c r="R1084" s="17">
        <v>0</v>
      </c>
      <c r="S1084" s="18">
        <f>IF(J1084&lt;25,1,1+(J1084-25)/J1084)</f>
        <v>1.4565217391304348</v>
      </c>
      <c r="T1084" s="16">
        <v>1</v>
      </c>
      <c r="U1084" s="16">
        <f>O1084*S1084*T1084</f>
        <v>69.913043478260875</v>
      </c>
      <c r="V1084" s="16"/>
      <c r="W1084" s="16"/>
      <c r="X1084" s="18"/>
      <c r="Y1084" s="16"/>
      <c r="Z1084" s="18">
        <f>U1084+V1084+W1084+X1084+Y1084</f>
        <v>69.913043478260875</v>
      </c>
      <c r="AA1084" s="3"/>
    </row>
    <row r="1085" spans="1:27" s="33" customFormat="1" outlineLevel="2">
      <c r="A1085" s="16" t="s">
        <v>13</v>
      </c>
      <c r="B1085" s="16" t="s">
        <v>361</v>
      </c>
      <c r="C1085" s="16" t="s">
        <v>362</v>
      </c>
      <c r="D1085" s="16" t="s">
        <v>1717</v>
      </c>
      <c r="E1085" s="16" t="s">
        <v>1661</v>
      </c>
      <c r="F1085" s="16" t="s">
        <v>51</v>
      </c>
      <c r="G1085" s="16" t="s">
        <v>161</v>
      </c>
      <c r="H1085" s="16" t="s">
        <v>162</v>
      </c>
      <c r="I1085" s="16" t="s">
        <v>54</v>
      </c>
      <c r="J1085" s="16">
        <v>46</v>
      </c>
      <c r="K1085" s="16"/>
      <c r="L1085" s="16"/>
      <c r="M1085" s="16" t="s">
        <v>68</v>
      </c>
      <c r="N1085" s="16" t="s">
        <v>56</v>
      </c>
      <c r="O1085" s="16" t="s">
        <v>25</v>
      </c>
      <c r="P1085" s="16" t="s">
        <v>56</v>
      </c>
      <c r="Q1085" s="16" t="s">
        <v>25</v>
      </c>
      <c r="R1085" s="17">
        <f>P1085+Q1085</f>
        <v>16</v>
      </c>
      <c r="S1085" s="18">
        <v>1</v>
      </c>
      <c r="T1085" s="16"/>
      <c r="U1085" s="16"/>
      <c r="V1085" s="16"/>
      <c r="W1085" s="16"/>
      <c r="X1085" s="18">
        <f>R1085*S1085*2</f>
        <v>32</v>
      </c>
      <c r="Y1085" s="16"/>
      <c r="Z1085" s="18">
        <f>U1085+V1085+W1085+X1085+Y1085</f>
        <v>32</v>
      </c>
    </row>
    <row r="1086" spans="1:27" s="33" customFormat="1" outlineLevel="2">
      <c r="A1086" s="16" t="s">
        <v>521</v>
      </c>
      <c r="B1086" s="16" t="s">
        <v>1335</v>
      </c>
      <c r="C1086" s="16" t="s">
        <v>1336</v>
      </c>
      <c r="D1086" s="16" t="s">
        <v>1717</v>
      </c>
      <c r="E1086" s="16" t="s">
        <v>1658</v>
      </c>
      <c r="F1086" s="16" t="s">
        <v>99</v>
      </c>
      <c r="G1086" s="16" t="s">
        <v>161</v>
      </c>
      <c r="H1086" s="16" t="s">
        <v>162</v>
      </c>
      <c r="I1086" s="16" t="s">
        <v>54</v>
      </c>
      <c r="J1086" s="16">
        <v>49</v>
      </c>
      <c r="K1086" s="16"/>
      <c r="L1086" s="16"/>
      <c r="M1086" s="16" t="s">
        <v>907</v>
      </c>
      <c r="N1086" s="16" t="s">
        <v>61</v>
      </c>
      <c r="O1086" s="16" t="s">
        <v>25</v>
      </c>
      <c r="P1086" s="16" t="s">
        <v>61</v>
      </c>
      <c r="Q1086" s="16" t="s">
        <v>25</v>
      </c>
      <c r="R1086" s="17">
        <f>P1086+Q1086</f>
        <v>32</v>
      </c>
      <c r="S1086" s="18">
        <v>1</v>
      </c>
      <c r="T1086" s="16"/>
      <c r="U1086" s="16"/>
      <c r="V1086" s="16"/>
      <c r="W1086" s="16"/>
      <c r="X1086" s="18">
        <f>R1086*S1086*2</f>
        <v>64</v>
      </c>
      <c r="Y1086" s="16"/>
      <c r="Z1086" s="18">
        <f>U1086+V1086+W1086+X1086+Y1086</f>
        <v>64</v>
      </c>
    </row>
    <row r="1087" spans="1:27" s="33" customFormat="1" outlineLevel="2">
      <c r="A1087" s="16" t="s">
        <v>521</v>
      </c>
      <c r="B1087" s="16" t="s">
        <v>1372</v>
      </c>
      <c r="C1087" s="16" t="s">
        <v>1373</v>
      </c>
      <c r="D1087" s="16" t="s">
        <v>1718</v>
      </c>
      <c r="E1087" s="16" t="s">
        <v>1658</v>
      </c>
      <c r="F1087" s="16" t="s">
        <v>45</v>
      </c>
      <c r="G1087" s="16" t="s">
        <v>161</v>
      </c>
      <c r="H1087" s="16" t="s">
        <v>162</v>
      </c>
      <c r="I1087" s="16" t="s">
        <v>54</v>
      </c>
      <c r="J1087" s="16">
        <v>45</v>
      </c>
      <c r="K1087" s="16" t="s">
        <v>1155</v>
      </c>
      <c r="L1087" s="16" t="s">
        <v>1146</v>
      </c>
      <c r="M1087" s="16" t="s">
        <v>907</v>
      </c>
      <c r="N1087" s="16" t="s">
        <v>61</v>
      </c>
      <c r="O1087" s="16" t="s">
        <v>61</v>
      </c>
      <c r="P1087" s="16" t="s">
        <v>25</v>
      </c>
      <c r="Q1087" s="16" t="s">
        <v>25</v>
      </c>
      <c r="R1087" s="17">
        <v>0</v>
      </c>
      <c r="S1087" s="18">
        <f>IF(J1087&lt;25,1,1+(J1087-25)/J1087)</f>
        <v>1.4444444444444444</v>
      </c>
      <c r="T1087" s="16">
        <v>1.2</v>
      </c>
      <c r="U1087" s="16">
        <f>O1087*S1087*T1087</f>
        <v>55.466666666666661</v>
      </c>
      <c r="V1087" s="16"/>
      <c r="W1087" s="16"/>
      <c r="X1087" s="18"/>
      <c r="Y1087" s="16"/>
      <c r="Z1087" s="18">
        <f>U1087+V1087+W1087+X1087+Y1087</f>
        <v>55.466666666666661</v>
      </c>
    </row>
    <row r="1088" spans="1:27" s="33" customFormat="1" outlineLevel="2">
      <c r="A1088" s="16">
        <v>2015</v>
      </c>
      <c r="B1088" s="16" t="s">
        <v>856</v>
      </c>
      <c r="C1088" s="16" t="s">
        <v>857</v>
      </c>
      <c r="D1088" s="16" t="s">
        <v>1659</v>
      </c>
      <c r="E1088" s="16" t="s">
        <v>1661</v>
      </c>
      <c r="F1088" s="16" t="s">
        <v>99</v>
      </c>
      <c r="G1088" s="16" t="s">
        <v>161</v>
      </c>
      <c r="H1088" s="16" t="s">
        <v>162</v>
      </c>
      <c r="I1088" s="16" t="s">
        <v>54</v>
      </c>
      <c r="J1088" s="16">
        <v>82</v>
      </c>
      <c r="K1088" s="16" t="s">
        <v>265</v>
      </c>
      <c r="L1088" s="16" t="s">
        <v>305</v>
      </c>
      <c r="M1088" s="16" t="s">
        <v>267</v>
      </c>
      <c r="N1088" s="16" t="s">
        <v>56</v>
      </c>
      <c r="O1088" s="16" t="s">
        <v>56</v>
      </c>
      <c r="P1088" s="16" t="s">
        <v>25</v>
      </c>
      <c r="Q1088" s="16" t="s">
        <v>25</v>
      </c>
      <c r="R1088" s="17">
        <v>0</v>
      </c>
      <c r="S1088" s="18">
        <f>IF(J1088&lt;25,1,1+(J1088-25)/J1088)</f>
        <v>1.6951219512195121</v>
      </c>
      <c r="T1088" s="16">
        <v>1</v>
      </c>
      <c r="U1088" s="16">
        <f>O1088*S1088*T1088*10/16</f>
        <v>16.95121951219512</v>
      </c>
      <c r="V1088" s="16"/>
      <c r="W1088" s="16"/>
      <c r="X1088" s="18"/>
      <c r="Y1088" s="16"/>
      <c r="Z1088" s="18">
        <f>U1088+V1088+W1088+X1088+Y1088</f>
        <v>16.95121951219512</v>
      </c>
      <c r="AA1088" s="3"/>
    </row>
    <row r="1089" spans="1:27" s="33" customFormat="1" outlineLevel="2">
      <c r="A1089" s="21"/>
      <c r="B1089" s="21"/>
      <c r="C1089" s="21"/>
      <c r="D1089" s="16" t="s">
        <v>1664</v>
      </c>
      <c r="E1089" s="21"/>
      <c r="F1089" s="21"/>
      <c r="G1089" s="16" t="s">
        <v>161</v>
      </c>
      <c r="H1089" s="34" t="s">
        <v>1610</v>
      </c>
      <c r="I1089" s="34"/>
      <c r="J1089" s="34">
        <v>7</v>
      </c>
      <c r="K1089" s="21"/>
      <c r="L1089" s="21"/>
      <c r="M1089" s="21"/>
      <c r="N1089" s="21"/>
      <c r="O1089" s="21"/>
      <c r="P1089" s="21"/>
      <c r="Q1089" s="21"/>
      <c r="R1089" s="21"/>
      <c r="S1089" s="35"/>
      <c r="T1089" s="17"/>
      <c r="U1089" s="16"/>
      <c r="V1089" s="17">
        <f>J1089*14</f>
        <v>98</v>
      </c>
      <c r="W1089" s="17"/>
      <c r="X1089" s="23"/>
      <c r="Y1089" s="17"/>
      <c r="Z1089" s="18">
        <f>U1089+V1089+W1089+X1089+Y1089</f>
        <v>98</v>
      </c>
      <c r="AA1089" s="3"/>
    </row>
    <row r="1090" spans="1:27" s="33" customFormat="1" outlineLevel="2">
      <c r="A1090" s="21"/>
      <c r="B1090" s="21"/>
      <c r="C1090" s="21"/>
      <c r="D1090" s="16" t="s">
        <v>1650</v>
      </c>
      <c r="E1090" s="21"/>
      <c r="F1090" s="21"/>
      <c r="G1090" s="16" t="s">
        <v>161</v>
      </c>
      <c r="H1090" s="21" t="s">
        <v>1610</v>
      </c>
      <c r="I1090" s="21"/>
      <c r="J1090" s="21">
        <v>11</v>
      </c>
      <c r="K1090" s="21"/>
      <c r="L1090" s="21"/>
      <c r="M1090" s="21"/>
      <c r="N1090" s="21"/>
      <c r="O1090" s="21"/>
      <c r="P1090" s="21"/>
      <c r="Q1090" s="21"/>
      <c r="R1090" s="21"/>
      <c r="S1090" s="35"/>
      <c r="T1090" s="17"/>
      <c r="U1090" s="17"/>
      <c r="V1090" s="17"/>
      <c r="W1090" s="17"/>
      <c r="X1090" s="23"/>
      <c r="Y1090" s="17">
        <f>2*J1090</f>
        <v>22</v>
      </c>
      <c r="Z1090" s="18">
        <f>U1090+V1090+W1090+X1090+Y1090</f>
        <v>22</v>
      </c>
    </row>
    <row r="1091" spans="1:27" s="33" customFormat="1" outlineLevel="1">
      <c r="A1091" s="21"/>
      <c r="B1091" s="21"/>
      <c r="C1091" s="21"/>
      <c r="D1091" s="16"/>
      <c r="E1091" s="21"/>
      <c r="F1091" s="21"/>
      <c r="G1091" s="42" t="s">
        <v>2462</v>
      </c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35"/>
      <c r="T1091" s="17"/>
      <c r="U1091" s="17"/>
      <c r="V1091" s="17"/>
      <c r="W1091" s="17"/>
      <c r="X1091" s="23"/>
      <c r="Y1091" s="17"/>
      <c r="Z1091" s="18">
        <f>SUBTOTAL(9,Z1083:Z1090)</f>
        <v>390.33092965712268</v>
      </c>
    </row>
    <row r="1092" spans="1:27" s="33" customFormat="1" outlineLevel="2">
      <c r="A1092" s="16" t="s">
        <v>13</v>
      </c>
      <c r="B1092" s="16" t="s">
        <v>347</v>
      </c>
      <c r="C1092" s="16" t="s">
        <v>348</v>
      </c>
      <c r="D1092" s="16" t="s">
        <v>1651</v>
      </c>
      <c r="E1092" s="16" t="s">
        <v>1686</v>
      </c>
      <c r="F1092" s="16" t="s">
        <v>16</v>
      </c>
      <c r="G1092" s="16" t="s">
        <v>359</v>
      </c>
      <c r="H1092" s="16" t="s">
        <v>360</v>
      </c>
      <c r="I1092" s="16" t="s">
        <v>54</v>
      </c>
      <c r="J1092" s="16">
        <v>34</v>
      </c>
      <c r="K1092" s="16" t="s">
        <v>231</v>
      </c>
      <c r="L1092" s="16" t="s">
        <v>108</v>
      </c>
      <c r="M1092" s="16" t="s">
        <v>89</v>
      </c>
      <c r="N1092" s="16" t="s">
        <v>22</v>
      </c>
      <c r="O1092" s="16" t="s">
        <v>22</v>
      </c>
      <c r="P1092" s="16" t="s">
        <v>25</v>
      </c>
      <c r="Q1092" s="16" t="s">
        <v>25</v>
      </c>
      <c r="R1092" s="17">
        <v>0</v>
      </c>
      <c r="S1092" s="18">
        <f>IF(J1092&lt;25,1,1+(J1092-25)/J1092)</f>
        <v>1.2647058823529411</v>
      </c>
      <c r="T1092" s="16">
        <v>1</v>
      </c>
      <c r="U1092" s="16">
        <f>O1092*S1092*T1092</f>
        <v>60.705882352941174</v>
      </c>
      <c r="V1092" s="16"/>
      <c r="W1092" s="16"/>
      <c r="X1092" s="18"/>
      <c r="Y1092" s="16"/>
      <c r="Z1092" s="18">
        <f>U1092+V1092+W1092+X1092+Y1092</f>
        <v>60.705882352941174</v>
      </c>
      <c r="AA1092" s="3"/>
    </row>
    <row r="1093" spans="1:27" s="33" customFormat="1" outlineLevel="2">
      <c r="A1093" s="16" t="s">
        <v>521</v>
      </c>
      <c r="B1093" s="16" t="s">
        <v>1221</v>
      </c>
      <c r="C1093" s="16" t="s">
        <v>1222</v>
      </c>
      <c r="D1093" s="16" t="s">
        <v>1659</v>
      </c>
      <c r="E1093" s="16" t="s">
        <v>1658</v>
      </c>
      <c r="F1093" s="16" t="s">
        <v>45</v>
      </c>
      <c r="G1093" s="16" t="s">
        <v>359</v>
      </c>
      <c r="H1093" s="16" t="s">
        <v>360</v>
      </c>
      <c r="I1093" s="16" t="s">
        <v>54</v>
      </c>
      <c r="J1093" s="16">
        <v>17</v>
      </c>
      <c r="K1093" s="16" t="s">
        <v>1137</v>
      </c>
      <c r="L1093" s="16" t="s">
        <v>152</v>
      </c>
      <c r="M1093" s="16" t="s">
        <v>906</v>
      </c>
      <c r="N1093" s="16" t="s">
        <v>61</v>
      </c>
      <c r="O1093" s="16" t="s">
        <v>61</v>
      </c>
      <c r="P1093" s="16" t="s">
        <v>25</v>
      </c>
      <c r="Q1093" s="16" t="s">
        <v>25</v>
      </c>
      <c r="R1093" s="17">
        <v>0</v>
      </c>
      <c r="S1093" s="18">
        <f>IF(J1093&lt;25,1,1+(J1093-25)/J1093)</f>
        <v>1</v>
      </c>
      <c r="T1093" s="16">
        <v>1</v>
      </c>
      <c r="U1093" s="16">
        <f>O1093*S1093*T1093</f>
        <v>32</v>
      </c>
      <c r="V1093" s="16"/>
      <c r="W1093" s="16"/>
      <c r="X1093" s="18"/>
      <c r="Y1093" s="16"/>
      <c r="Z1093" s="18">
        <f>U1093+V1093+W1093+X1093+Y1093</f>
        <v>32</v>
      </c>
      <c r="AA1093" s="3"/>
    </row>
    <row r="1094" spans="1:27" s="33" customFormat="1" outlineLevel="2">
      <c r="A1094" s="16" t="s">
        <v>521</v>
      </c>
      <c r="B1094" s="16" t="s">
        <v>1376</v>
      </c>
      <c r="C1094" s="16" t="s">
        <v>1377</v>
      </c>
      <c r="D1094" s="16" t="s">
        <v>1659</v>
      </c>
      <c r="E1094" s="16" t="s">
        <v>1658</v>
      </c>
      <c r="F1094" s="16" t="s">
        <v>45</v>
      </c>
      <c r="G1094" s="16" t="s">
        <v>359</v>
      </c>
      <c r="H1094" s="16" t="s">
        <v>360</v>
      </c>
      <c r="I1094" s="16" t="s">
        <v>54</v>
      </c>
      <c r="J1094" s="16">
        <v>14</v>
      </c>
      <c r="K1094" s="16" t="s">
        <v>1159</v>
      </c>
      <c r="L1094" s="16" t="s">
        <v>160</v>
      </c>
      <c r="M1094" s="16" t="s">
        <v>906</v>
      </c>
      <c r="N1094" s="16" t="s">
        <v>61</v>
      </c>
      <c r="O1094" s="16" t="s">
        <v>145</v>
      </c>
      <c r="P1094" s="16" t="s">
        <v>144</v>
      </c>
      <c r="Q1094" s="16" t="s">
        <v>25</v>
      </c>
      <c r="R1094" s="17">
        <v>18</v>
      </c>
      <c r="S1094" s="18">
        <f>IF(J1094&lt;25,1,1+(J1094-25)/J1094)</f>
        <v>1</v>
      </c>
      <c r="T1094" s="16">
        <v>1</v>
      </c>
      <c r="U1094" s="16">
        <f>O1094*S1094*T1094</f>
        <v>14</v>
      </c>
      <c r="V1094" s="16"/>
      <c r="W1094" s="16"/>
      <c r="X1094" s="18">
        <f>R1094*S1094</f>
        <v>18</v>
      </c>
      <c r="Y1094" s="16"/>
      <c r="Z1094" s="18">
        <f>U1094+V1094+W1094+X1094+Y1094</f>
        <v>32</v>
      </c>
      <c r="AA1094" s="3"/>
    </row>
    <row r="1095" spans="1:27" s="33" customFormat="1" outlineLevel="2">
      <c r="A1095" s="16" t="s">
        <v>521</v>
      </c>
      <c r="B1095" s="16" t="s">
        <v>897</v>
      </c>
      <c r="C1095" s="16" t="s">
        <v>898</v>
      </c>
      <c r="D1095" s="16" t="s">
        <v>1660</v>
      </c>
      <c r="E1095" s="16" t="s">
        <v>1661</v>
      </c>
      <c r="F1095" s="16" t="s">
        <v>1662</v>
      </c>
      <c r="G1095" s="16" t="s">
        <v>359</v>
      </c>
      <c r="H1095" s="16" t="s">
        <v>2218</v>
      </c>
      <c r="I1095" s="16"/>
      <c r="J1095" s="16">
        <v>4</v>
      </c>
      <c r="K1095" s="16"/>
      <c r="L1095" s="16"/>
      <c r="M1095" s="16"/>
      <c r="N1095" s="16"/>
      <c r="O1095" s="16"/>
      <c r="P1095" s="16"/>
      <c r="Q1095" s="16"/>
      <c r="R1095" s="17"/>
      <c r="S1095" s="18"/>
      <c r="T1095" s="16"/>
      <c r="U1095" s="16"/>
      <c r="V1095" s="16"/>
      <c r="W1095" s="16"/>
      <c r="X1095" s="18">
        <f>0.3*14*J1095</f>
        <v>16.8</v>
      </c>
      <c r="Y1095" s="16"/>
      <c r="Z1095" s="18">
        <f>U1095+V1095+W1095+X1095+Y1095</f>
        <v>16.8</v>
      </c>
      <c r="AA1095" s="3"/>
    </row>
    <row r="1096" spans="1:27" s="33" customFormat="1" outlineLevel="2">
      <c r="A1096" s="21"/>
      <c r="B1096" s="21"/>
      <c r="C1096" s="21"/>
      <c r="D1096" s="16" t="s">
        <v>1664</v>
      </c>
      <c r="E1096" s="21"/>
      <c r="F1096" s="21"/>
      <c r="G1096" s="16" t="s">
        <v>359</v>
      </c>
      <c r="H1096" s="34" t="s">
        <v>1510</v>
      </c>
      <c r="I1096" s="34"/>
      <c r="J1096" s="34">
        <v>4</v>
      </c>
      <c r="K1096" s="21"/>
      <c r="L1096" s="21"/>
      <c r="M1096" s="21"/>
      <c r="N1096" s="21"/>
      <c r="O1096" s="21"/>
      <c r="P1096" s="21"/>
      <c r="Q1096" s="21"/>
      <c r="R1096" s="21"/>
      <c r="S1096" s="35"/>
      <c r="T1096" s="17"/>
      <c r="U1096" s="16"/>
      <c r="V1096" s="17">
        <f>J1096*14</f>
        <v>56</v>
      </c>
      <c r="W1096" s="17"/>
      <c r="X1096" s="23"/>
      <c r="Y1096" s="17"/>
      <c r="Z1096" s="18">
        <f>U1096+V1096+W1096+X1096+Y1096</f>
        <v>56</v>
      </c>
      <c r="AA1096" s="3"/>
    </row>
    <row r="1097" spans="1:27" s="33" customFormat="1" outlineLevel="2">
      <c r="A1097" s="21"/>
      <c r="B1097" s="21"/>
      <c r="C1097" s="21"/>
      <c r="D1097" s="16" t="s">
        <v>1665</v>
      </c>
      <c r="E1097" s="21"/>
      <c r="F1097" s="21"/>
      <c r="G1097" s="16" t="s">
        <v>359</v>
      </c>
      <c r="H1097" s="21" t="s">
        <v>1510</v>
      </c>
      <c r="I1097" s="21"/>
      <c r="J1097" s="21">
        <v>7</v>
      </c>
      <c r="K1097" s="21"/>
      <c r="L1097" s="21"/>
      <c r="M1097" s="21"/>
      <c r="N1097" s="21"/>
      <c r="O1097" s="21"/>
      <c r="P1097" s="21"/>
      <c r="Q1097" s="21"/>
      <c r="R1097" s="21"/>
      <c r="S1097" s="35"/>
      <c r="T1097" s="17"/>
      <c r="U1097" s="17"/>
      <c r="V1097" s="17"/>
      <c r="W1097" s="17"/>
      <c r="X1097" s="23"/>
      <c r="Y1097" s="17">
        <f>2*J1097</f>
        <v>14</v>
      </c>
      <c r="Z1097" s="18">
        <f>U1097+V1097+W1097+X1097+Y1097</f>
        <v>14</v>
      </c>
    </row>
    <row r="1098" spans="1:27" s="33" customFormat="1" outlineLevel="1">
      <c r="A1098" s="21"/>
      <c r="B1098" s="21"/>
      <c r="C1098" s="21"/>
      <c r="D1098" s="16"/>
      <c r="E1098" s="21"/>
      <c r="F1098" s="21"/>
      <c r="G1098" s="42" t="s">
        <v>2463</v>
      </c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35"/>
      <c r="T1098" s="17"/>
      <c r="U1098" s="17"/>
      <c r="V1098" s="17"/>
      <c r="W1098" s="17"/>
      <c r="X1098" s="23"/>
      <c r="Y1098" s="17"/>
      <c r="Z1098" s="18">
        <f>SUBTOTAL(9,Z1092:Z1097)</f>
        <v>211.50588235294117</v>
      </c>
    </row>
    <row r="1099" spans="1:27" s="33" customFormat="1" outlineLevel="2">
      <c r="A1099" s="16" t="s">
        <v>13</v>
      </c>
      <c r="B1099" s="16" t="s">
        <v>235</v>
      </c>
      <c r="C1099" s="16" t="s">
        <v>236</v>
      </c>
      <c r="D1099" s="16" t="s">
        <v>1697</v>
      </c>
      <c r="E1099" s="16" t="s">
        <v>1661</v>
      </c>
      <c r="F1099" s="16" t="s">
        <v>16</v>
      </c>
      <c r="G1099" s="16" t="s">
        <v>240</v>
      </c>
      <c r="H1099" s="16" t="s">
        <v>241</v>
      </c>
      <c r="I1099" s="16" t="s">
        <v>54</v>
      </c>
      <c r="J1099" s="16">
        <v>76</v>
      </c>
      <c r="K1099" s="16" t="s">
        <v>231</v>
      </c>
      <c r="L1099" s="16" t="s">
        <v>242</v>
      </c>
      <c r="M1099" s="16" t="s">
        <v>20</v>
      </c>
      <c r="N1099" s="16" t="s">
        <v>22</v>
      </c>
      <c r="O1099" s="16" t="s">
        <v>238</v>
      </c>
      <c r="P1099" s="16" t="s">
        <v>25</v>
      </c>
      <c r="Q1099" s="16" t="s">
        <v>239</v>
      </c>
      <c r="R1099" s="17">
        <v>10</v>
      </c>
      <c r="S1099" s="18">
        <f>IF(J1099&lt;25,1,1+(J1099-25)/J1099)</f>
        <v>1.6710526315789473</v>
      </c>
      <c r="T1099" s="16">
        <v>1</v>
      </c>
      <c r="U1099" s="16">
        <f>O1099*S1099*T1099</f>
        <v>63.5</v>
      </c>
      <c r="V1099" s="16"/>
      <c r="W1099" s="16"/>
      <c r="X1099" s="18">
        <f>R1099*S1099</f>
        <v>16.710526315789473</v>
      </c>
      <c r="Y1099" s="16"/>
      <c r="Z1099" s="18">
        <f>U1099+V1099+W1099+X1099+Y1099</f>
        <v>80.21052631578948</v>
      </c>
      <c r="AA1099" s="3"/>
    </row>
    <row r="1100" spans="1:27" s="33" customFormat="1" outlineLevel="2">
      <c r="A1100" s="11"/>
      <c r="B1100" s="11"/>
      <c r="C1100" s="11" t="s">
        <v>1431</v>
      </c>
      <c r="D1100" s="11" t="s">
        <v>1696</v>
      </c>
      <c r="E1100" s="11"/>
      <c r="F1100" s="11"/>
      <c r="G1100" s="16" t="s">
        <v>240</v>
      </c>
      <c r="H1100" s="11" t="s">
        <v>241</v>
      </c>
      <c r="I1100" s="11"/>
      <c r="J1100" s="11"/>
      <c r="K1100" s="11"/>
      <c r="L1100" s="11"/>
      <c r="M1100" s="11"/>
      <c r="N1100" s="11"/>
      <c r="O1100" s="11"/>
      <c r="P1100" s="11"/>
      <c r="Q1100" s="11"/>
      <c r="R1100" s="10"/>
      <c r="S1100" s="11"/>
      <c r="T1100" s="11"/>
      <c r="U1100" s="11"/>
      <c r="V1100" s="11"/>
      <c r="W1100" s="11">
        <v>15</v>
      </c>
      <c r="X1100" s="11"/>
      <c r="Y1100" s="11"/>
      <c r="Z1100" s="18">
        <f>U1100+V1100+W1100+X1100+Y1100</f>
        <v>15</v>
      </c>
    </row>
    <row r="1101" spans="1:27" s="33" customFormat="1" outlineLevel="2">
      <c r="A1101" s="16" t="s">
        <v>13</v>
      </c>
      <c r="B1101" s="16" t="s">
        <v>1279</v>
      </c>
      <c r="C1101" s="16" t="s">
        <v>1280</v>
      </c>
      <c r="D1101" s="16" t="s">
        <v>1659</v>
      </c>
      <c r="E1101" s="16" t="s">
        <v>1658</v>
      </c>
      <c r="F1101" s="16" t="s">
        <v>16</v>
      </c>
      <c r="G1101" s="16" t="s">
        <v>240</v>
      </c>
      <c r="H1101" s="16" t="s">
        <v>241</v>
      </c>
      <c r="I1101" s="16" t="s">
        <v>54</v>
      </c>
      <c r="J1101" s="16">
        <v>89</v>
      </c>
      <c r="K1101" s="16" t="s">
        <v>972</v>
      </c>
      <c r="L1101" s="16" t="s">
        <v>272</v>
      </c>
      <c r="M1101" s="16" t="s">
        <v>1034</v>
      </c>
      <c r="N1101" s="16" t="s">
        <v>22</v>
      </c>
      <c r="O1101" s="16" t="s">
        <v>1283</v>
      </c>
      <c r="P1101" s="16" t="s">
        <v>25</v>
      </c>
      <c r="Q1101" s="16" t="s">
        <v>69</v>
      </c>
      <c r="R1101" s="17">
        <v>12</v>
      </c>
      <c r="S1101" s="18">
        <f>IF(J1101&lt;25,1,1+(J1101-25)/J1101)</f>
        <v>1.7191011235955056</v>
      </c>
      <c r="T1101" s="16">
        <v>1</v>
      </c>
      <c r="U1101" s="16">
        <f>O1101*S1101*T1101</f>
        <v>61.887640449438202</v>
      </c>
      <c r="V1101" s="16"/>
      <c r="W1101" s="16"/>
      <c r="X1101" s="18">
        <f>R1101*S1101</f>
        <v>20.629213483146067</v>
      </c>
      <c r="Y1101" s="16"/>
      <c r="Z1101" s="18">
        <f>U1101+V1101+W1101+X1101+Y1101</f>
        <v>82.516853932584269</v>
      </c>
      <c r="AA1101" s="3"/>
    </row>
    <row r="1102" spans="1:27" s="33" customFormat="1" outlineLevel="2">
      <c r="A1102" s="16" t="s">
        <v>13</v>
      </c>
      <c r="B1102" s="16" t="s">
        <v>1279</v>
      </c>
      <c r="C1102" s="16" t="s">
        <v>1280</v>
      </c>
      <c r="D1102" s="16" t="s">
        <v>1659</v>
      </c>
      <c r="E1102" s="16" t="s">
        <v>1658</v>
      </c>
      <c r="F1102" s="16" t="s">
        <v>16</v>
      </c>
      <c r="G1102" s="16" t="s">
        <v>240</v>
      </c>
      <c r="H1102" s="16" t="s">
        <v>241</v>
      </c>
      <c r="I1102" s="16" t="s">
        <v>54</v>
      </c>
      <c r="J1102" s="16">
        <v>94</v>
      </c>
      <c r="K1102" s="16" t="s">
        <v>966</v>
      </c>
      <c r="L1102" s="16" t="s">
        <v>308</v>
      </c>
      <c r="M1102" s="16" t="s">
        <v>1034</v>
      </c>
      <c r="N1102" s="16" t="s">
        <v>22</v>
      </c>
      <c r="O1102" s="16" t="s">
        <v>1283</v>
      </c>
      <c r="P1102" s="16" t="s">
        <v>25</v>
      </c>
      <c r="Q1102" s="16" t="s">
        <v>69</v>
      </c>
      <c r="R1102" s="17">
        <v>12</v>
      </c>
      <c r="S1102" s="18">
        <f>IF(J1102&lt;25,1,1+(J1102-25)/J1102)</f>
        <v>1.7340425531914894</v>
      </c>
      <c r="T1102" s="16">
        <v>1</v>
      </c>
      <c r="U1102" s="16">
        <f>O1102*S1102*T1102</f>
        <v>62.425531914893618</v>
      </c>
      <c r="V1102" s="16"/>
      <c r="W1102" s="16"/>
      <c r="X1102" s="18">
        <f>R1102*S1102</f>
        <v>20.808510638297872</v>
      </c>
      <c r="Y1102" s="16"/>
      <c r="Z1102" s="18">
        <f>U1102+V1102+W1102+X1102+Y1102</f>
        <v>83.234042553191486</v>
      </c>
      <c r="AA1102" s="3"/>
    </row>
    <row r="1103" spans="1:27" s="33" customFormat="1" outlineLevel="2">
      <c r="A1103" s="11"/>
      <c r="B1103" s="11"/>
      <c r="C1103" s="11" t="s">
        <v>1456</v>
      </c>
      <c r="D1103" s="11" t="s">
        <v>1696</v>
      </c>
      <c r="E1103" s="11"/>
      <c r="F1103" s="11"/>
      <c r="G1103" s="16" t="s">
        <v>240</v>
      </c>
      <c r="H1103" s="11" t="s">
        <v>241</v>
      </c>
      <c r="I1103" s="11"/>
      <c r="J1103" s="11"/>
      <c r="K1103" s="11"/>
      <c r="L1103" s="11"/>
      <c r="M1103" s="11"/>
      <c r="N1103" s="11"/>
      <c r="O1103" s="11"/>
      <c r="P1103" s="11"/>
      <c r="Q1103" s="11"/>
      <c r="R1103" s="10"/>
      <c r="S1103" s="11"/>
      <c r="T1103" s="11"/>
      <c r="U1103" s="11"/>
      <c r="V1103" s="11"/>
      <c r="W1103" s="11">
        <v>15</v>
      </c>
      <c r="X1103" s="11"/>
      <c r="Y1103" s="11"/>
      <c r="Z1103" s="18">
        <f>U1103+V1103+W1103+X1103+Y1103</f>
        <v>15</v>
      </c>
    </row>
    <row r="1104" spans="1:27" s="33" customFormat="1" outlineLevel="2">
      <c r="A1104" s="16" t="s">
        <v>521</v>
      </c>
      <c r="B1104" s="16" t="s">
        <v>897</v>
      </c>
      <c r="C1104" s="16" t="s">
        <v>898</v>
      </c>
      <c r="D1104" s="16" t="s">
        <v>1660</v>
      </c>
      <c r="E1104" s="16" t="s">
        <v>1661</v>
      </c>
      <c r="F1104" s="16" t="s">
        <v>1662</v>
      </c>
      <c r="G1104" s="16" t="s">
        <v>240</v>
      </c>
      <c r="H1104" s="16" t="s">
        <v>2219</v>
      </c>
      <c r="I1104" s="16"/>
      <c r="J1104" s="16">
        <v>5</v>
      </c>
      <c r="K1104" s="16"/>
      <c r="L1104" s="16"/>
      <c r="M1104" s="16"/>
      <c r="N1104" s="16"/>
      <c r="O1104" s="16"/>
      <c r="P1104" s="16"/>
      <c r="Q1104" s="16"/>
      <c r="R1104" s="17"/>
      <c r="S1104" s="18"/>
      <c r="T1104" s="16"/>
      <c r="U1104" s="16"/>
      <c r="V1104" s="16"/>
      <c r="W1104" s="16"/>
      <c r="X1104" s="18">
        <f>0.3*14*J1104</f>
        <v>21</v>
      </c>
      <c r="Y1104" s="16"/>
      <c r="Z1104" s="18">
        <f>U1104+V1104+W1104+X1104+Y1104</f>
        <v>21</v>
      </c>
      <c r="AA1104" s="3"/>
    </row>
    <row r="1105" spans="1:27" s="33" customFormat="1" outlineLevel="2">
      <c r="A1105" s="21"/>
      <c r="B1105" s="21"/>
      <c r="C1105" s="21"/>
      <c r="D1105" s="16" t="s">
        <v>1664</v>
      </c>
      <c r="E1105" s="21"/>
      <c r="F1105" s="21"/>
      <c r="G1105" s="16" t="s">
        <v>240</v>
      </c>
      <c r="H1105" s="34" t="s">
        <v>1627</v>
      </c>
      <c r="I1105" s="34"/>
      <c r="J1105" s="34">
        <v>6</v>
      </c>
      <c r="K1105" s="21"/>
      <c r="L1105" s="21"/>
      <c r="M1105" s="21"/>
      <c r="N1105" s="21"/>
      <c r="O1105" s="21"/>
      <c r="P1105" s="21"/>
      <c r="Q1105" s="21"/>
      <c r="R1105" s="21"/>
      <c r="S1105" s="35"/>
      <c r="T1105" s="17"/>
      <c r="U1105" s="16"/>
      <c r="V1105" s="17">
        <f>J1105*14</f>
        <v>84</v>
      </c>
      <c r="W1105" s="17"/>
      <c r="X1105" s="23"/>
      <c r="Y1105" s="17"/>
      <c r="Z1105" s="18">
        <f>U1105+V1105+W1105+X1105+Y1105</f>
        <v>84</v>
      </c>
      <c r="AA1105" s="3"/>
    </row>
    <row r="1106" spans="1:27" s="33" customFormat="1" outlineLevel="2">
      <c r="A1106" s="21"/>
      <c r="B1106" s="21"/>
      <c r="C1106" s="21"/>
      <c r="D1106" s="16" t="s">
        <v>1650</v>
      </c>
      <c r="E1106" s="21"/>
      <c r="F1106" s="21"/>
      <c r="G1106" s="16" t="s">
        <v>240</v>
      </c>
      <c r="H1106" s="21" t="s">
        <v>1627</v>
      </c>
      <c r="I1106" s="21"/>
      <c r="J1106" s="21">
        <v>12</v>
      </c>
      <c r="K1106" s="21"/>
      <c r="L1106" s="21"/>
      <c r="M1106" s="21"/>
      <c r="N1106" s="21"/>
      <c r="O1106" s="21"/>
      <c r="P1106" s="21"/>
      <c r="Q1106" s="21"/>
      <c r="R1106" s="21"/>
      <c r="S1106" s="35"/>
      <c r="T1106" s="17"/>
      <c r="U1106" s="17"/>
      <c r="V1106" s="17"/>
      <c r="W1106" s="17"/>
      <c r="X1106" s="23"/>
      <c r="Y1106" s="17">
        <f>2*J1106</f>
        <v>24</v>
      </c>
      <c r="Z1106" s="18">
        <f>U1106+V1106+W1106+X1106+Y1106</f>
        <v>24</v>
      </c>
    </row>
    <row r="1107" spans="1:27" s="33" customFormat="1" outlineLevel="1">
      <c r="A1107" s="21"/>
      <c r="B1107" s="21"/>
      <c r="C1107" s="21"/>
      <c r="D1107" s="16"/>
      <c r="E1107" s="21"/>
      <c r="F1107" s="21"/>
      <c r="G1107" s="42" t="s">
        <v>2464</v>
      </c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35"/>
      <c r="T1107" s="17"/>
      <c r="U1107" s="17"/>
      <c r="V1107" s="17"/>
      <c r="W1107" s="17"/>
      <c r="X1107" s="23"/>
      <c r="Y1107" s="17"/>
      <c r="Z1107" s="18">
        <f>SUBTOTAL(9,Z1099:Z1106)</f>
        <v>404.96142280156522</v>
      </c>
    </row>
    <row r="1108" spans="1:27" s="33" customFormat="1" outlineLevel="2">
      <c r="A1108" s="16" t="s">
        <v>13</v>
      </c>
      <c r="B1108" s="16" t="s">
        <v>372</v>
      </c>
      <c r="C1108" s="16" t="s">
        <v>373</v>
      </c>
      <c r="D1108" s="16" t="s">
        <v>1651</v>
      </c>
      <c r="E1108" s="16" t="s">
        <v>1686</v>
      </c>
      <c r="F1108" s="16" t="s">
        <v>16</v>
      </c>
      <c r="G1108" s="16" t="s">
        <v>374</v>
      </c>
      <c r="H1108" s="16" t="s">
        <v>375</v>
      </c>
      <c r="I1108" s="16" t="s">
        <v>19</v>
      </c>
      <c r="J1108" s="16">
        <v>73</v>
      </c>
      <c r="K1108" s="16" t="s">
        <v>237</v>
      </c>
      <c r="L1108" s="16" t="s">
        <v>345</v>
      </c>
      <c r="M1108" s="16" t="s">
        <v>73</v>
      </c>
      <c r="N1108" s="16" t="s">
        <v>22</v>
      </c>
      <c r="O1108" s="16" t="s">
        <v>22</v>
      </c>
      <c r="P1108" s="16" t="s">
        <v>25</v>
      </c>
      <c r="Q1108" s="16" t="s">
        <v>25</v>
      </c>
      <c r="R1108" s="17">
        <v>0</v>
      </c>
      <c r="S1108" s="18">
        <f>IF(J1108&lt;25,1,1+(J1108-25)/J1108)</f>
        <v>1.6575342465753424</v>
      </c>
      <c r="T1108" s="16">
        <v>1</v>
      </c>
      <c r="U1108" s="16">
        <f>O1108*S1108*T1108</f>
        <v>79.561643835616437</v>
      </c>
      <c r="V1108" s="16"/>
      <c r="W1108" s="16"/>
      <c r="X1108" s="18"/>
      <c r="Y1108" s="16"/>
      <c r="Z1108" s="18">
        <f>U1108+V1108+W1108+X1108+Y1108</f>
        <v>79.561643835616437</v>
      </c>
      <c r="AA1108" s="3"/>
    </row>
    <row r="1109" spans="1:27" s="33" customFormat="1" outlineLevel="2">
      <c r="A1109" s="16" t="s">
        <v>521</v>
      </c>
      <c r="B1109" s="16" t="s">
        <v>1143</v>
      </c>
      <c r="C1109" s="16" t="s">
        <v>1144</v>
      </c>
      <c r="D1109" s="16" t="s">
        <v>2038</v>
      </c>
      <c r="E1109" s="16" t="s">
        <v>2039</v>
      </c>
      <c r="F1109" s="16" t="s">
        <v>45</v>
      </c>
      <c r="G1109" s="16" t="s">
        <v>374</v>
      </c>
      <c r="H1109" s="16" t="s">
        <v>375</v>
      </c>
      <c r="I1109" s="16" t="s">
        <v>19</v>
      </c>
      <c r="J1109" s="16">
        <v>11</v>
      </c>
      <c r="K1109" s="16" t="s">
        <v>1061</v>
      </c>
      <c r="L1109" s="16" t="s">
        <v>1145</v>
      </c>
      <c r="M1109" s="16" t="s">
        <v>903</v>
      </c>
      <c r="N1109" s="16" t="s">
        <v>61</v>
      </c>
      <c r="O1109" s="16" t="s">
        <v>61</v>
      </c>
      <c r="P1109" s="16" t="s">
        <v>25</v>
      </c>
      <c r="Q1109" s="16" t="s">
        <v>25</v>
      </c>
      <c r="R1109" s="17">
        <v>0</v>
      </c>
      <c r="S1109" s="18">
        <f>IF(J1109&lt;25,1,1+(J1109-25)/J1109)</f>
        <v>1</v>
      </c>
      <c r="T1109" s="16">
        <v>1</v>
      </c>
      <c r="U1109" s="16">
        <f>O1109*S1109*T1109</f>
        <v>32</v>
      </c>
      <c r="V1109" s="16"/>
      <c r="W1109" s="16"/>
      <c r="X1109" s="18"/>
      <c r="Y1109" s="16"/>
      <c r="Z1109" s="18">
        <f>U1109+V1109+W1109+X1109+Y1109</f>
        <v>32</v>
      </c>
      <c r="AA1109" s="3"/>
    </row>
    <row r="1110" spans="1:27" s="33" customFormat="1" outlineLevel="2">
      <c r="A1110" s="16" t="s">
        <v>521</v>
      </c>
      <c r="B1110" s="16" t="s">
        <v>1353</v>
      </c>
      <c r="C1110" s="16" t="s">
        <v>1354</v>
      </c>
      <c r="D1110" s="16" t="s">
        <v>2038</v>
      </c>
      <c r="E1110" s="16" t="s">
        <v>2039</v>
      </c>
      <c r="F1110" s="16" t="s">
        <v>45</v>
      </c>
      <c r="G1110" s="16" t="s">
        <v>374</v>
      </c>
      <c r="H1110" s="16" t="s">
        <v>375</v>
      </c>
      <c r="I1110" s="16" t="s">
        <v>19</v>
      </c>
      <c r="J1110" s="16">
        <v>1</v>
      </c>
      <c r="K1110" s="16" t="s">
        <v>1170</v>
      </c>
      <c r="L1110" s="16" t="s">
        <v>831</v>
      </c>
      <c r="M1110" s="16" t="s">
        <v>903</v>
      </c>
      <c r="N1110" s="16" t="s">
        <v>61</v>
      </c>
      <c r="O1110" s="16" t="s">
        <v>61</v>
      </c>
      <c r="P1110" s="16" t="s">
        <v>25</v>
      </c>
      <c r="Q1110" s="16" t="s">
        <v>25</v>
      </c>
      <c r="R1110" s="17">
        <v>0</v>
      </c>
      <c r="S1110" s="18">
        <f>IF(J1110&lt;25,1,1+(J1110-25)/J1110)</f>
        <v>1</v>
      </c>
      <c r="T1110" s="16">
        <v>1</v>
      </c>
      <c r="U1110" s="16">
        <f>O1110*S1110*T1110</f>
        <v>32</v>
      </c>
      <c r="V1110" s="16"/>
      <c r="W1110" s="16"/>
      <c r="X1110" s="18"/>
      <c r="Y1110" s="16"/>
      <c r="Z1110" s="18">
        <f>U1110+V1110+W1110+X1110+Y1110</f>
        <v>32</v>
      </c>
      <c r="AA1110" s="3"/>
    </row>
    <row r="1111" spans="1:27" s="33" customFormat="1" outlineLevel="2">
      <c r="A1111" s="16" t="s">
        <v>521</v>
      </c>
      <c r="B1111" s="16" t="s">
        <v>897</v>
      </c>
      <c r="C1111" s="16" t="s">
        <v>898</v>
      </c>
      <c r="D1111" s="16" t="s">
        <v>2043</v>
      </c>
      <c r="E1111" s="16" t="s">
        <v>2044</v>
      </c>
      <c r="F1111" s="16" t="s">
        <v>2045</v>
      </c>
      <c r="G1111" s="16" t="s">
        <v>374</v>
      </c>
      <c r="H1111" s="16" t="s">
        <v>2220</v>
      </c>
      <c r="I1111" s="16"/>
      <c r="J1111" s="16">
        <v>6</v>
      </c>
      <c r="K1111" s="16"/>
      <c r="L1111" s="16"/>
      <c r="M1111" s="16" t="s">
        <v>903</v>
      </c>
      <c r="N1111" s="16" t="s">
        <v>25</v>
      </c>
      <c r="O1111" s="16" t="s">
        <v>25</v>
      </c>
      <c r="P1111" s="16" t="s">
        <v>25</v>
      </c>
      <c r="Q1111" s="16" t="s">
        <v>25</v>
      </c>
      <c r="R1111" s="16"/>
      <c r="S1111" s="18"/>
      <c r="T1111" s="16"/>
      <c r="U1111" s="16"/>
      <c r="V1111" s="16"/>
      <c r="W1111" s="16"/>
      <c r="X1111" s="18">
        <f>0.3*14*J1111</f>
        <v>25.200000000000003</v>
      </c>
      <c r="Y1111" s="16"/>
      <c r="Z1111" s="18">
        <f>U1111+V1111+W1111+X1111+Y1111</f>
        <v>25.200000000000003</v>
      </c>
      <c r="AA1111" s="32"/>
    </row>
    <row r="1112" spans="1:27" s="33" customFormat="1" outlineLevel="2">
      <c r="A1112" s="21"/>
      <c r="B1112" s="21"/>
      <c r="C1112" s="21"/>
      <c r="D1112" s="16" t="s">
        <v>1705</v>
      </c>
      <c r="E1112" s="21"/>
      <c r="F1112" s="21"/>
      <c r="G1112" s="16" t="s">
        <v>374</v>
      </c>
      <c r="H1112" s="34" t="s">
        <v>1595</v>
      </c>
      <c r="I1112" s="34"/>
      <c r="J1112" s="34">
        <v>4</v>
      </c>
      <c r="K1112" s="21"/>
      <c r="L1112" s="21"/>
      <c r="M1112" s="21"/>
      <c r="N1112" s="21"/>
      <c r="O1112" s="21"/>
      <c r="P1112" s="21"/>
      <c r="Q1112" s="21"/>
      <c r="R1112" s="21"/>
      <c r="S1112" s="35"/>
      <c r="T1112" s="17"/>
      <c r="U1112" s="16"/>
      <c r="V1112" s="17">
        <f>J1112*14</f>
        <v>56</v>
      </c>
      <c r="W1112" s="17"/>
      <c r="X1112" s="23"/>
      <c r="Y1112" s="17"/>
      <c r="Z1112" s="18">
        <f>U1112+V1112+W1112+X1112+Y1112</f>
        <v>56</v>
      </c>
      <c r="AA1112" s="3"/>
    </row>
    <row r="1113" spans="1:27" s="33" customFormat="1" outlineLevel="2">
      <c r="A1113" s="21"/>
      <c r="B1113" s="21"/>
      <c r="C1113" s="21"/>
      <c r="D1113" s="16" t="s">
        <v>1706</v>
      </c>
      <c r="E1113" s="21"/>
      <c r="F1113" s="21"/>
      <c r="G1113" s="16" t="s">
        <v>374</v>
      </c>
      <c r="H1113" s="21" t="s">
        <v>1595</v>
      </c>
      <c r="I1113" s="21"/>
      <c r="J1113" s="21">
        <v>10</v>
      </c>
      <c r="K1113" s="21"/>
      <c r="L1113" s="21"/>
      <c r="M1113" s="21"/>
      <c r="N1113" s="21"/>
      <c r="O1113" s="21"/>
      <c r="P1113" s="21"/>
      <c r="Q1113" s="21"/>
      <c r="R1113" s="21"/>
      <c r="S1113" s="35"/>
      <c r="T1113" s="17"/>
      <c r="U1113" s="17"/>
      <c r="V1113" s="17"/>
      <c r="W1113" s="17"/>
      <c r="X1113" s="23"/>
      <c r="Y1113" s="17">
        <f>2*J1113</f>
        <v>20</v>
      </c>
      <c r="Z1113" s="18">
        <f>U1113+V1113+W1113+X1113+Y1113</f>
        <v>20</v>
      </c>
    </row>
    <row r="1114" spans="1:27" s="33" customFormat="1" outlineLevel="1">
      <c r="A1114" s="21"/>
      <c r="B1114" s="21"/>
      <c r="C1114" s="21"/>
      <c r="D1114" s="16"/>
      <c r="E1114" s="21"/>
      <c r="F1114" s="21"/>
      <c r="G1114" s="42" t="s">
        <v>2465</v>
      </c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35"/>
      <c r="T1114" s="17"/>
      <c r="U1114" s="17"/>
      <c r="V1114" s="17"/>
      <c r="W1114" s="17"/>
      <c r="X1114" s="23"/>
      <c r="Y1114" s="17"/>
      <c r="Z1114" s="18">
        <f>SUBTOTAL(9,Z1108:Z1113)</f>
        <v>244.76164383561644</v>
      </c>
    </row>
    <row r="1115" spans="1:27" s="33" customFormat="1" outlineLevel="2">
      <c r="A1115" s="16" t="s">
        <v>42</v>
      </c>
      <c r="B1115" s="16" t="s">
        <v>1357</v>
      </c>
      <c r="C1115" s="16" t="s">
        <v>1358</v>
      </c>
      <c r="D1115" s="16" t="s">
        <v>1655</v>
      </c>
      <c r="E1115" s="16" t="s">
        <v>1656</v>
      </c>
      <c r="F1115" s="16" t="s">
        <v>45</v>
      </c>
      <c r="G1115" s="24" t="s">
        <v>2221</v>
      </c>
      <c r="H1115" s="16" t="s">
        <v>2222</v>
      </c>
      <c r="I1115" s="16" t="s">
        <v>19</v>
      </c>
      <c r="J1115" s="16">
        <v>94</v>
      </c>
      <c r="K1115" s="16" t="s">
        <v>931</v>
      </c>
      <c r="L1115" s="16" t="s">
        <v>823</v>
      </c>
      <c r="M1115" s="16" t="s">
        <v>912</v>
      </c>
      <c r="N1115" s="16" t="s">
        <v>61</v>
      </c>
      <c r="O1115" s="16" t="s">
        <v>56</v>
      </c>
      <c r="P1115" s="16" t="s">
        <v>25</v>
      </c>
      <c r="Q1115" s="16" t="s">
        <v>56</v>
      </c>
      <c r="R1115" s="17">
        <v>16</v>
      </c>
      <c r="S1115" s="18">
        <f>IF(J1115&lt;25,1,1+(J1115-25)/J1115)</f>
        <v>1.7340425531914894</v>
      </c>
      <c r="T1115" s="16">
        <v>1</v>
      </c>
      <c r="U1115" s="16">
        <f>O1115*S1115*T1115</f>
        <v>27.74468085106383</v>
      </c>
      <c r="V1115" s="16"/>
      <c r="W1115" s="16"/>
      <c r="X1115" s="18">
        <f>R1115*S1115</f>
        <v>27.74468085106383</v>
      </c>
      <c r="Y1115" s="16"/>
      <c r="Z1115" s="18">
        <f>U1115+V1115+W1115+X1115+Y1115</f>
        <v>55.48936170212766</v>
      </c>
      <c r="AA1115" s="3"/>
    </row>
    <row r="1116" spans="1:27" s="33" customFormat="1" outlineLevel="2">
      <c r="A1116" s="21"/>
      <c r="B1116" s="21"/>
      <c r="C1116" s="21"/>
      <c r="D1116" s="16" t="s">
        <v>1649</v>
      </c>
      <c r="E1116" s="21"/>
      <c r="F1116" s="21"/>
      <c r="G1116" s="24" t="s">
        <v>2221</v>
      </c>
      <c r="H1116" s="34" t="s">
        <v>1643</v>
      </c>
      <c r="I1116" s="34"/>
      <c r="J1116" s="34">
        <v>5</v>
      </c>
      <c r="K1116" s="21"/>
      <c r="L1116" s="21"/>
      <c r="M1116" s="21"/>
      <c r="N1116" s="21"/>
      <c r="O1116" s="21"/>
      <c r="P1116" s="21"/>
      <c r="Q1116" s="21"/>
      <c r="R1116" s="21"/>
      <c r="S1116" s="35"/>
      <c r="T1116" s="17"/>
      <c r="U1116" s="16"/>
      <c r="V1116" s="17">
        <f>J1116*14</f>
        <v>70</v>
      </c>
      <c r="W1116" s="17"/>
      <c r="X1116" s="23"/>
      <c r="Y1116" s="17"/>
      <c r="Z1116" s="18">
        <f>U1116+V1116+W1116+X1116+Y1116</f>
        <v>70</v>
      </c>
      <c r="AA1116" s="3"/>
    </row>
    <row r="1117" spans="1:27" s="33" customFormat="1" outlineLevel="1">
      <c r="A1117" s="21"/>
      <c r="B1117" s="21"/>
      <c r="C1117" s="21"/>
      <c r="D1117" s="16"/>
      <c r="E1117" s="21"/>
      <c r="F1117" s="21"/>
      <c r="G1117" s="43" t="s">
        <v>2466</v>
      </c>
      <c r="H1117" s="34"/>
      <c r="I1117" s="34"/>
      <c r="J1117" s="34"/>
      <c r="K1117" s="21"/>
      <c r="L1117" s="21"/>
      <c r="M1117" s="21"/>
      <c r="N1117" s="21"/>
      <c r="O1117" s="21"/>
      <c r="P1117" s="21"/>
      <c r="Q1117" s="21"/>
      <c r="R1117" s="21"/>
      <c r="S1117" s="35"/>
      <c r="T1117" s="17"/>
      <c r="U1117" s="16"/>
      <c r="V1117" s="17"/>
      <c r="W1117" s="17"/>
      <c r="X1117" s="23"/>
      <c r="Y1117" s="17"/>
      <c r="Z1117" s="18">
        <f>SUBTOTAL(9,Z1115:Z1116)</f>
        <v>125.48936170212767</v>
      </c>
      <c r="AA1117" s="3"/>
    </row>
    <row r="1118" spans="1:27" s="33" customFormat="1" outlineLevel="2">
      <c r="A1118" s="16" t="s">
        <v>30</v>
      </c>
      <c r="B1118" s="16" t="s">
        <v>276</v>
      </c>
      <c r="C1118" s="16" t="s">
        <v>277</v>
      </c>
      <c r="D1118" s="16" t="s">
        <v>1719</v>
      </c>
      <c r="E1118" s="16" t="s">
        <v>1648</v>
      </c>
      <c r="F1118" s="16" t="s">
        <v>16</v>
      </c>
      <c r="G1118" s="16" t="s">
        <v>311</v>
      </c>
      <c r="H1118" s="16" t="s">
        <v>312</v>
      </c>
      <c r="I1118" s="16" t="s">
        <v>54</v>
      </c>
      <c r="J1118" s="16">
        <v>63</v>
      </c>
      <c r="K1118" s="16" t="s">
        <v>237</v>
      </c>
      <c r="L1118" s="16" t="s">
        <v>313</v>
      </c>
      <c r="M1118" s="16"/>
      <c r="N1118" s="16" t="s">
        <v>22</v>
      </c>
      <c r="O1118" s="16" t="s">
        <v>61</v>
      </c>
      <c r="P1118" s="16" t="s">
        <v>234</v>
      </c>
      <c r="Q1118" s="16" t="s">
        <v>239</v>
      </c>
      <c r="R1118" s="17">
        <v>16</v>
      </c>
      <c r="S1118" s="18">
        <f>IF(J1118&lt;25,1,1+(J1118-25)/J1118)</f>
        <v>1.6031746031746033</v>
      </c>
      <c r="T1118" s="16">
        <v>1</v>
      </c>
      <c r="U1118" s="16">
        <f>O1118*S1118*T1118</f>
        <v>51.301587301587304</v>
      </c>
      <c r="V1118" s="16"/>
      <c r="W1118" s="16"/>
      <c r="X1118" s="18">
        <f>R1118*S1118</f>
        <v>25.650793650793652</v>
      </c>
      <c r="Y1118" s="16"/>
      <c r="Z1118" s="18">
        <f>U1118+V1118+W1118+X1118+Y1118</f>
        <v>76.952380952380963</v>
      </c>
      <c r="AA1118" s="3"/>
    </row>
    <row r="1119" spans="1:27" s="33" customFormat="1" outlineLevel="2">
      <c r="A1119" s="16" t="s">
        <v>42</v>
      </c>
      <c r="B1119" s="16" t="s">
        <v>276</v>
      </c>
      <c r="C1119" s="16" t="s">
        <v>277</v>
      </c>
      <c r="D1119" s="16" t="s">
        <v>1697</v>
      </c>
      <c r="E1119" s="16" t="s">
        <v>1658</v>
      </c>
      <c r="F1119" s="16" t="s">
        <v>16</v>
      </c>
      <c r="G1119" s="16" t="s">
        <v>311</v>
      </c>
      <c r="H1119" s="16" t="s">
        <v>312</v>
      </c>
      <c r="I1119" s="16" t="s">
        <v>54</v>
      </c>
      <c r="J1119" s="16">
        <v>108</v>
      </c>
      <c r="K1119" s="16" t="s">
        <v>1003</v>
      </c>
      <c r="L1119" s="16" t="s">
        <v>1005</v>
      </c>
      <c r="M1119" s="16"/>
      <c r="N1119" s="16" t="s">
        <v>22</v>
      </c>
      <c r="O1119" s="16" t="s">
        <v>61</v>
      </c>
      <c r="P1119" s="16" t="s">
        <v>234</v>
      </c>
      <c r="Q1119" s="16" t="s">
        <v>239</v>
      </c>
      <c r="R1119" s="17">
        <v>16</v>
      </c>
      <c r="S1119" s="18">
        <f>IF(J1119&lt;25,1,1+(J1119-25)/J1119)</f>
        <v>1.7685185185185186</v>
      </c>
      <c r="T1119" s="16">
        <v>1</v>
      </c>
      <c r="U1119" s="16">
        <f>O1119*S1119*T1119</f>
        <v>56.592592592592595</v>
      </c>
      <c r="V1119" s="16"/>
      <c r="W1119" s="16"/>
      <c r="X1119" s="18">
        <f>R1119*S1119</f>
        <v>28.296296296296298</v>
      </c>
      <c r="Y1119" s="16"/>
      <c r="Z1119" s="18">
        <f>U1119+V1119+W1119+X1119+Y1119</f>
        <v>84.888888888888886</v>
      </c>
      <c r="AA1119" s="3"/>
    </row>
    <row r="1120" spans="1:27" s="33" customFormat="1" outlineLevel="2">
      <c r="A1120" s="16" t="s">
        <v>42</v>
      </c>
      <c r="B1120" s="16" t="s">
        <v>276</v>
      </c>
      <c r="C1120" s="16" t="s">
        <v>277</v>
      </c>
      <c r="D1120" s="16" t="s">
        <v>1697</v>
      </c>
      <c r="E1120" s="16" t="s">
        <v>1658</v>
      </c>
      <c r="F1120" s="16" t="s">
        <v>16</v>
      </c>
      <c r="G1120" s="16" t="s">
        <v>311</v>
      </c>
      <c r="H1120" s="16" t="s">
        <v>312</v>
      </c>
      <c r="I1120" s="16" t="s">
        <v>54</v>
      </c>
      <c r="J1120" s="16">
        <v>108</v>
      </c>
      <c r="K1120" s="16" t="s">
        <v>1001</v>
      </c>
      <c r="L1120" s="16" t="s">
        <v>1005</v>
      </c>
      <c r="M1120" s="16"/>
      <c r="N1120" s="16" t="s">
        <v>22</v>
      </c>
      <c r="O1120" s="16" t="s">
        <v>61</v>
      </c>
      <c r="P1120" s="16" t="s">
        <v>234</v>
      </c>
      <c r="Q1120" s="16" t="s">
        <v>239</v>
      </c>
      <c r="R1120" s="17">
        <v>16</v>
      </c>
      <c r="S1120" s="18">
        <f>IF(J1120&lt;25,1,1+(J1120-25)/J1120)</f>
        <v>1.7685185185185186</v>
      </c>
      <c r="T1120" s="16">
        <v>1</v>
      </c>
      <c r="U1120" s="16">
        <f>O1120*S1120*T1120</f>
        <v>56.592592592592595</v>
      </c>
      <c r="V1120" s="16"/>
      <c r="W1120" s="16"/>
      <c r="X1120" s="18">
        <f>R1120*S1120</f>
        <v>28.296296296296298</v>
      </c>
      <c r="Y1120" s="16"/>
      <c r="Z1120" s="18">
        <f>U1120+V1120+W1120+X1120+Y1120</f>
        <v>84.888888888888886</v>
      </c>
      <c r="AA1120" s="3"/>
    </row>
    <row r="1121" spans="1:27" s="33" customFormat="1" outlineLevel="2">
      <c r="A1121" s="16" t="s">
        <v>30</v>
      </c>
      <c r="B1121" s="16" t="s">
        <v>276</v>
      </c>
      <c r="C1121" s="16" t="s">
        <v>277</v>
      </c>
      <c r="D1121" s="16" t="s">
        <v>1697</v>
      </c>
      <c r="E1121" s="16" t="s">
        <v>1661</v>
      </c>
      <c r="F1121" s="16" t="s">
        <v>16</v>
      </c>
      <c r="G1121" s="16" t="s">
        <v>311</v>
      </c>
      <c r="H1121" s="16" t="s">
        <v>312</v>
      </c>
      <c r="I1121" s="16" t="s">
        <v>54</v>
      </c>
      <c r="J1121" s="16">
        <v>132</v>
      </c>
      <c r="K1121" s="16" t="s">
        <v>224</v>
      </c>
      <c r="L1121" s="16" t="s">
        <v>301</v>
      </c>
      <c r="M1121" s="16"/>
      <c r="N1121" s="16" t="s">
        <v>22</v>
      </c>
      <c r="O1121" s="16" t="s">
        <v>61</v>
      </c>
      <c r="P1121" s="16" t="s">
        <v>234</v>
      </c>
      <c r="Q1121" s="16" t="s">
        <v>239</v>
      </c>
      <c r="R1121" s="17">
        <v>16</v>
      </c>
      <c r="S1121" s="18">
        <f>IF(J1121&lt;25,1,1+(J1121-25)/J1121)</f>
        <v>1.8106060606060606</v>
      </c>
      <c r="T1121" s="16">
        <v>1</v>
      </c>
      <c r="U1121" s="16">
        <f>O1121*S1121*T1121</f>
        <v>57.939393939393938</v>
      </c>
      <c r="V1121" s="16"/>
      <c r="W1121" s="16"/>
      <c r="X1121" s="18">
        <f>R1121*S1121</f>
        <v>28.969696969696969</v>
      </c>
      <c r="Y1121" s="16"/>
      <c r="Z1121" s="18">
        <f>U1121+V1121+W1121+X1121+Y1121</f>
        <v>86.909090909090907</v>
      </c>
      <c r="AA1121" s="3"/>
    </row>
    <row r="1122" spans="1:27" s="33" customFormat="1" outlineLevel="2">
      <c r="A1122" s="16" t="s">
        <v>42</v>
      </c>
      <c r="B1122" s="16" t="s">
        <v>314</v>
      </c>
      <c r="C1122" s="16" t="s">
        <v>315</v>
      </c>
      <c r="D1122" s="16" t="s">
        <v>1697</v>
      </c>
      <c r="E1122" s="16" t="s">
        <v>1658</v>
      </c>
      <c r="F1122" s="16" t="s">
        <v>16</v>
      </c>
      <c r="G1122" s="16" t="s">
        <v>311</v>
      </c>
      <c r="H1122" s="16" t="s">
        <v>312</v>
      </c>
      <c r="I1122" s="16" t="s">
        <v>54</v>
      </c>
      <c r="J1122" s="16">
        <v>40</v>
      </c>
      <c r="K1122" s="16" t="s">
        <v>1008</v>
      </c>
      <c r="L1122" s="16" t="s">
        <v>1009</v>
      </c>
      <c r="M1122" s="16"/>
      <c r="N1122" s="16" t="s">
        <v>22</v>
      </c>
      <c r="O1122" s="16" t="s">
        <v>24</v>
      </c>
      <c r="P1122" s="16" t="s">
        <v>56</v>
      </c>
      <c r="Q1122" s="16" t="s">
        <v>69</v>
      </c>
      <c r="R1122" s="17">
        <v>28</v>
      </c>
      <c r="S1122" s="18">
        <f>IF(J1122&lt;25,1,1+(J1122-25)/J1122)</f>
        <v>1.375</v>
      </c>
      <c r="T1122" s="16">
        <v>1</v>
      </c>
      <c r="U1122" s="16">
        <f>O1122*S1122*T1122</f>
        <v>27.5</v>
      </c>
      <c r="V1122" s="16"/>
      <c r="W1122" s="16"/>
      <c r="X1122" s="18">
        <f>R1122*S1122</f>
        <v>38.5</v>
      </c>
      <c r="Y1122" s="16"/>
      <c r="Z1122" s="18">
        <f>U1122+V1122+W1122+X1122+Y1122</f>
        <v>66</v>
      </c>
      <c r="AA1122" s="3"/>
    </row>
    <row r="1123" spans="1:27" s="33" customFormat="1" outlineLevel="2">
      <c r="A1123" s="16" t="s">
        <v>42</v>
      </c>
      <c r="B1123" s="16" t="s">
        <v>327</v>
      </c>
      <c r="C1123" s="16" t="s">
        <v>328</v>
      </c>
      <c r="D1123" s="16" t="s">
        <v>1657</v>
      </c>
      <c r="E1123" s="16" t="s">
        <v>1661</v>
      </c>
      <c r="F1123" s="16" t="s">
        <v>45</v>
      </c>
      <c r="G1123" s="16" t="s">
        <v>311</v>
      </c>
      <c r="H1123" s="16" t="s">
        <v>312</v>
      </c>
      <c r="I1123" s="16" t="s">
        <v>54</v>
      </c>
      <c r="J1123" s="16">
        <v>82</v>
      </c>
      <c r="K1123" s="16" t="s">
        <v>329</v>
      </c>
      <c r="L1123" s="16" t="s">
        <v>340</v>
      </c>
      <c r="M1123" s="16" t="s">
        <v>341</v>
      </c>
      <c r="N1123" s="16" t="s">
        <v>25</v>
      </c>
      <c r="O1123" s="16" t="s">
        <v>25</v>
      </c>
      <c r="P1123" s="16" t="s">
        <v>25</v>
      </c>
      <c r="Q1123" s="16" t="s">
        <v>25</v>
      </c>
      <c r="R1123" s="17">
        <v>0</v>
      </c>
      <c r="S1123" s="18">
        <f>IF(J1123&lt;25,1,1+(J1123-25)/J1123)</f>
        <v>1.6951219512195121</v>
      </c>
      <c r="T1123" s="16"/>
      <c r="U1123" s="16"/>
      <c r="V1123" s="16"/>
      <c r="W1123" s="16"/>
      <c r="X1123" s="18">
        <f>32*S1123*F1123</f>
        <v>108.48780487804878</v>
      </c>
      <c r="Y1123" s="16"/>
      <c r="Z1123" s="18">
        <f>U1123+V1123+W1123+X1123+Y1123</f>
        <v>108.48780487804878</v>
      </c>
    </row>
    <row r="1124" spans="1:27" s="33" customFormat="1" outlineLevel="2">
      <c r="A1124" s="16" t="s">
        <v>30</v>
      </c>
      <c r="B1124" s="16" t="s">
        <v>634</v>
      </c>
      <c r="C1124" s="16" t="s">
        <v>635</v>
      </c>
      <c r="D1124" s="16" t="s">
        <v>1697</v>
      </c>
      <c r="E1124" s="16" t="s">
        <v>1661</v>
      </c>
      <c r="F1124" s="16" t="s">
        <v>16</v>
      </c>
      <c r="G1124" s="16" t="s">
        <v>311</v>
      </c>
      <c r="H1124" s="16" t="s">
        <v>312</v>
      </c>
      <c r="I1124" s="16" t="s">
        <v>54</v>
      </c>
      <c r="J1124" s="16">
        <v>50</v>
      </c>
      <c r="K1124" s="16" t="s">
        <v>370</v>
      </c>
      <c r="L1124" s="16" t="s">
        <v>636</v>
      </c>
      <c r="M1124" s="16"/>
      <c r="N1124" s="16" t="s">
        <v>22</v>
      </c>
      <c r="O1124" s="16" t="s">
        <v>41</v>
      </c>
      <c r="P1124" s="16" t="s">
        <v>25</v>
      </c>
      <c r="Q1124" s="16" t="s">
        <v>41</v>
      </c>
      <c r="R1124" s="17">
        <v>24</v>
      </c>
      <c r="S1124" s="18">
        <f>IF(J1124&lt;25,1,1+(J1124-25)/J1124)</f>
        <v>1.5</v>
      </c>
      <c r="T1124" s="16">
        <v>1</v>
      </c>
      <c r="U1124" s="16">
        <f>O1124*S1124*T1124</f>
        <v>36</v>
      </c>
      <c r="V1124" s="16"/>
      <c r="W1124" s="16"/>
      <c r="X1124" s="18">
        <f>R1124*S1124</f>
        <v>36</v>
      </c>
      <c r="Y1124" s="16"/>
      <c r="Z1124" s="18">
        <f>U1124+V1124+W1124+X1124+Y1124</f>
        <v>72</v>
      </c>
      <c r="AA1124" s="3"/>
    </row>
    <row r="1125" spans="1:27" s="33" customFormat="1" outlineLevel="2">
      <c r="A1125" s="16" t="s">
        <v>42</v>
      </c>
      <c r="B1125" s="16" t="s">
        <v>634</v>
      </c>
      <c r="C1125" s="16" t="s">
        <v>635</v>
      </c>
      <c r="D1125" s="16" t="s">
        <v>1697</v>
      </c>
      <c r="E1125" s="16" t="s">
        <v>1658</v>
      </c>
      <c r="F1125" s="16" t="s">
        <v>16</v>
      </c>
      <c r="G1125" s="16" t="s">
        <v>311</v>
      </c>
      <c r="H1125" s="16" t="s">
        <v>312</v>
      </c>
      <c r="I1125" s="16" t="s">
        <v>54</v>
      </c>
      <c r="J1125" s="16">
        <v>51</v>
      </c>
      <c r="K1125" s="16" t="s">
        <v>975</v>
      </c>
      <c r="L1125" s="16" t="s">
        <v>205</v>
      </c>
      <c r="M1125" s="16"/>
      <c r="N1125" s="16" t="s">
        <v>22</v>
      </c>
      <c r="O1125" s="16" t="s">
        <v>41</v>
      </c>
      <c r="P1125" s="16" t="s">
        <v>25</v>
      </c>
      <c r="Q1125" s="16" t="s">
        <v>41</v>
      </c>
      <c r="R1125" s="17">
        <v>24</v>
      </c>
      <c r="S1125" s="18">
        <f>IF(J1125&lt;25,1,1+(J1125-25)/J1125)</f>
        <v>1.5098039215686274</v>
      </c>
      <c r="T1125" s="16">
        <v>1</v>
      </c>
      <c r="U1125" s="16">
        <f>O1125*S1125*T1125</f>
        <v>36.235294117647058</v>
      </c>
      <c r="V1125" s="16"/>
      <c r="W1125" s="16"/>
      <c r="X1125" s="18">
        <f>R1125*S1125</f>
        <v>36.235294117647058</v>
      </c>
      <c r="Y1125" s="16"/>
      <c r="Z1125" s="18">
        <f>U1125+V1125+W1125+X1125+Y1125</f>
        <v>72.470588235294116</v>
      </c>
      <c r="AA1125" s="3"/>
    </row>
    <row r="1126" spans="1:27" s="33" customFormat="1" outlineLevel="2">
      <c r="A1126" s="16" t="s">
        <v>42</v>
      </c>
      <c r="B1126" s="16" t="s">
        <v>735</v>
      </c>
      <c r="C1126" s="16" t="s">
        <v>736</v>
      </c>
      <c r="D1126" s="16" t="s">
        <v>1659</v>
      </c>
      <c r="E1126" s="16" t="s">
        <v>1658</v>
      </c>
      <c r="F1126" s="16" t="s">
        <v>16</v>
      </c>
      <c r="G1126" s="16" t="s">
        <v>311</v>
      </c>
      <c r="H1126" s="16" t="s">
        <v>312</v>
      </c>
      <c r="I1126" s="16" t="s">
        <v>54</v>
      </c>
      <c r="J1126" s="16">
        <v>66</v>
      </c>
      <c r="K1126" s="16" t="s">
        <v>1288</v>
      </c>
      <c r="L1126" s="16" t="s">
        <v>503</v>
      </c>
      <c r="M1126" s="16"/>
      <c r="N1126" s="16" t="s">
        <v>22</v>
      </c>
      <c r="O1126" s="16" t="s">
        <v>41</v>
      </c>
      <c r="P1126" s="16" t="s">
        <v>25</v>
      </c>
      <c r="Q1126" s="16" t="s">
        <v>41</v>
      </c>
      <c r="R1126" s="17">
        <v>24</v>
      </c>
      <c r="S1126" s="18">
        <f>IF(J1126&lt;25,1,1+(J1126-25)/J1126)</f>
        <v>1.6212121212121211</v>
      </c>
      <c r="T1126" s="16">
        <v>1</v>
      </c>
      <c r="U1126" s="16">
        <f>O1126*S1126*T1126</f>
        <v>38.909090909090907</v>
      </c>
      <c r="V1126" s="16"/>
      <c r="W1126" s="16"/>
      <c r="X1126" s="18">
        <f>R1126*S1126</f>
        <v>38.909090909090907</v>
      </c>
      <c r="Y1126" s="16"/>
      <c r="Z1126" s="18">
        <f>U1126+V1126+W1126+X1126+Y1126</f>
        <v>77.818181818181813</v>
      </c>
      <c r="AA1126" s="3"/>
    </row>
    <row r="1127" spans="1:27" s="33" customFormat="1" outlineLevel="2">
      <c r="A1127" s="16" t="s">
        <v>30</v>
      </c>
      <c r="B1127" s="16" t="s">
        <v>891</v>
      </c>
      <c r="C1127" s="16" t="s">
        <v>892</v>
      </c>
      <c r="D1127" s="16" t="s">
        <v>1697</v>
      </c>
      <c r="E1127" s="16" t="s">
        <v>1661</v>
      </c>
      <c r="F1127" s="16" t="s">
        <v>99</v>
      </c>
      <c r="G1127" s="16" t="s">
        <v>311</v>
      </c>
      <c r="H1127" s="16" t="s">
        <v>312</v>
      </c>
      <c r="I1127" s="16" t="s">
        <v>54</v>
      </c>
      <c r="J1127" s="16">
        <v>99</v>
      </c>
      <c r="K1127" s="16" t="s">
        <v>893</v>
      </c>
      <c r="L1127" s="16" t="s">
        <v>503</v>
      </c>
      <c r="M1127" s="16"/>
      <c r="N1127" s="16" t="s">
        <v>56</v>
      </c>
      <c r="O1127" s="16" t="s">
        <v>132</v>
      </c>
      <c r="P1127" s="16" t="s">
        <v>25</v>
      </c>
      <c r="Q1127" s="16" t="s">
        <v>132</v>
      </c>
      <c r="R1127" s="17">
        <v>8</v>
      </c>
      <c r="S1127" s="18">
        <f>IF(J1127&lt;25,1,1+(J1127-25)/J1127)</f>
        <v>1.7474747474747474</v>
      </c>
      <c r="T1127" s="16">
        <v>1</v>
      </c>
      <c r="U1127" s="16">
        <f>O1127*S1127*T1127</f>
        <v>13.979797979797979</v>
      </c>
      <c r="V1127" s="16"/>
      <c r="W1127" s="16"/>
      <c r="X1127" s="18">
        <f>R1127*S1127</f>
        <v>13.979797979797979</v>
      </c>
      <c r="Y1127" s="16"/>
      <c r="Z1127" s="18">
        <f>U1127+V1127+W1127+X1127+Y1127</f>
        <v>27.959595959595958</v>
      </c>
      <c r="AA1127" s="3"/>
    </row>
    <row r="1128" spans="1:27" s="33" customFormat="1" outlineLevel="1">
      <c r="A1128" s="16"/>
      <c r="B1128" s="16"/>
      <c r="C1128" s="16"/>
      <c r="D1128" s="16"/>
      <c r="E1128" s="16"/>
      <c r="F1128" s="16"/>
      <c r="G1128" s="42" t="s">
        <v>2467</v>
      </c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7"/>
      <c r="S1128" s="18"/>
      <c r="T1128" s="16"/>
      <c r="U1128" s="16"/>
      <c r="V1128" s="16"/>
      <c r="W1128" s="16"/>
      <c r="X1128" s="18"/>
      <c r="Y1128" s="16"/>
      <c r="Z1128" s="18">
        <f>SUBTOTAL(9,Z1118:Z1127)</f>
        <v>758.37542053037043</v>
      </c>
      <c r="AA1128" s="3"/>
    </row>
    <row r="1129" spans="1:27" s="33" customFormat="1" outlineLevel="2">
      <c r="A1129" s="16" t="s">
        <v>13</v>
      </c>
      <c r="B1129" s="16" t="s">
        <v>146</v>
      </c>
      <c r="C1129" s="16" t="s">
        <v>147</v>
      </c>
      <c r="D1129" s="16" t="s">
        <v>1659</v>
      </c>
      <c r="E1129" s="16" t="s">
        <v>1661</v>
      </c>
      <c r="F1129" s="16" t="s">
        <v>45</v>
      </c>
      <c r="G1129" s="16" t="s">
        <v>163</v>
      </c>
      <c r="H1129" s="16" t="s">
        <v>164</v>
      </c>
      <c r="I1129" s="16" t="s">
        <v>54</v>
      </c>
      <c r="J1129" s="16">
        <v>49</v>
      </c>
      <c r="K1129" s="16" t="s">
        <v>59</v>
      </c>
      <c r="L1129" s="16" t="s">
        <v>165</v>
      </c>
      <c r="M1129" s="16" t="s">
        <v>166</v>
      </c>
      <c r="N1129" s="16" t="s">
        <v>61</v>
      </c>
      <c r="O1129" s="16" t="s">
        <v>144</v>
      </c>
      <c r="P1129" s="16" t="s">
        <v>25</v>
      </c>
      <c r="Q1129" s="16" t="s">
        <v>145</v>
      </c>
      <c r="R1129" s="17">
        <v>14</v>
      </c>
      <c r="S1129" s="18">
        <f>IF(J1129&lt;25,1,1+(J1129-25)/J1129)</f>
        <v>1.489795918367347</v>
      </c>
      <c r="T1129" s="16">
        <v>1</v>
      </c>
      <c r="U1129" s="16">
        <f>O1129*S1129*T1129</f>
        <v>26.816326530612248</v>
      </c>
      <c r="V1129" s="16"/>
      <c r="W1129" s="16"/>
      <c r="X1129" s="18">
        <f>R1129*S1129</f>
        <v>20.857142857142858</v>
      </c>
      <c r="Y1129" s="16"/>
      <c r="Z1129" s="18">
        <f>U1129+V1129+W1129+X1129+Y1129</f>
        <v>47.673469387755105</v>
      </c>
      <c r="AA1129" s="3"/>
    </row>
    <row r="1130" spans="1:27" s="33" customFormat="1" outlineLevel="2">
      <c r="A1130" s="16" t="s">
        <v>521</v>
      </c>
      <c r="B1130" s="16" t="s">
        <v>1143</v>
      </c>
      <c r="C1130" s="16" t="s">
        <v>1144</v>
      </c>
      <c r="D1130" s="16" t="s">
        <v>1659</v>
      </c>
      <c r="E1130" s="16" t="s">
        <v>1658</v>
      </c>
      <c r="F1130" s="16" t="s">
        <v>45</v>
      </c>
      <c r="G1130" s="16" t="s">
        <v>163</v>
      </c>
      <c r="H1130" s="16" t="s">
        <v>164</v>
      </c>
      <c r="I1130" s="16" t="s">
        <v>54</v>
      </c>
      <c r="J1130" s="16">
        <v>55</v>
      </c>
      <c r="K1130" s="16" t="s">
        <v>1061</v>
      </c>
      <c r="L1130" s="16" t="s">
        <v>205</v>
      </c>
      <c r="M1130" s="16" t="s">
        <v>896</v>
      </c>
      <c r="N1130" s="16" t="s">
        <v>61</v>
      </c>
      <c r="O1130" s="16" t="s">
        <v>61</v>
      </c>
      <c r="P1130" s="16" t="s">
        <v>25</v>
      </c>
      <c r="Q1130" s="16" t="s">
        <v>25</v>
      </c>
      <c r="R1130" s="17">
        <v>0</v>
      </c>
      <c r="S1130" s="18">
        <f>IF(J1130&lt;25,1,1+(J1130-25)/J1130)</f>
        <v>1.5454545454545454</v>
      </c>
      <c r="T1130" s="16">
        <v>1</v>
      </c>
      <c r="U1130" s="16">
        <f>O1130*S1130*T1130</f>
        <v>49.454545454545453</v>
      </c>
      <c r="V1130" s="16"/>
      <c r="W1130" s="16"/>
      <c r="X1130" s="18"/>
      <c r="Y1130" s="16"/>
      <c r="Z1130" s="18">
        <f>U1130+V1130+W1130+X1130+Y1130</f>
        <v>49.454545454545453</v>
      </c>
      <c r="AA1130" s="3"/>
    </row>
    <row r="1131" spans="1:27" s="33" customFormat="1" outlineLevel="2">
      <c r="A1131" s="16" t="s">
        <v>521</v>
      </c>
      <c r="B1131" s="16" t="s">
        <v>1147</v>
      </c>
      <c r="C1131" s="16" t="s">
        <v>1148</v>
      </c>
      <c r="D1131" s="16" t="s">
        <v>1717</v>
      </c>
      <c r="E1131" s="16" t="s">
        <v>1658</v>
      </c>
      <c r="F1131" s="16" t="s">
        <v>99</v>
      </c>
      <c r="G1131" s="16" t="s">
        <v>163</v>
      </c>
      <c r="H1131" s="16" t="s">
        <v>164</v>
      </c>
      <c r="I1131" s="16" t="s">
        <v>54</v>
      </c>
      <c r="J1131" s="16">
        <v>40</v>
      </c>
      <c r="K1131" s="16"/>
      <c r="L1131" s="16"/>
      <c r="M1131" s="16" t="s">
        <v>896</v>
      </c>
      <c r="N1131" s="16" t="s">
        <v>61</v>
      </c>
      <c r="O1131" s="16" t="s">
        <v>25</v>
      </c>
      <c r="P1131" s="16" t="s">
        <v>61</v>
      </c>
      <c r="Q1131" s="16" t="s">
        <v>25</v>
      </c>
      <c r="R1131" s="17">
        <f>P1131+Q1131</f>
        <v>32</v>
      </c>
      <c r="S1131" s="18">
        <f>IF(J1131/2&lt;25,1,1+(J1131/2-25)/J1131/2)</f>
        <v>1</v>
      </c>
      <c r="T1131" s="16"/>
      <c r="U1131" s="16"/>
      <c r="V1131" s="16"/>
      <c r="W1131" s="16"/>
      <c r="X1131" s="18">
        <f>R1131*S1131*2</f>
        <v>64</v>
      </c>
      <c r="Y1131" s="16"/>
      <c r="Z1131" s="18">
        <f>U1131+V1131+W1131+X1131+Y1131</f>
        <v>64</v>
      </c>
    </row>
    <row r="1132" spans="1:27" s="33" customFormat="1" outlineLevel="2">
      <c r="A1132" s="16" t="s">
        <v>13</v>
      </c>
      <c r="B1132" s="16" t="s">
        <v>824</v>
      </c>
      <c r="C1132" s="16" t="s">
        <v>825</v>
      </c>
      <c r="D1132" s="16" t="s">
        <v>1659</v>
      </c>
      <c r="E1132" s="16" t="s">
        <v>1661</v>
      </c>
      <c r="F1132" s="16" t="s">
        <v>45</v>
      </c>
      <c r="G1132" s="16" t="s">
        <v>163</v>
      </c>
      <c r="H1132" s="16" t="s">
        <v>164</v>
      </c>
      <c r="I1132" s="16" t="s">
        <v>54</v>
      </c>
      <c r="J1132" s="16">
        <v>33</v>
      </c>
      <c r="K1132" s="16" t="s">
        <v>187</v>
      </c>
      <c r="L1132" s="16" t="s">
        <v>831</v>
      </c>
      <c r="M1132" s="16" t="s">
        <v>166</v>
      </c>
      <c r="N1132" s="16" t="s">
        <v>61</v>
      </c>
      <c r="O1132" s="16" t="s">
        <v>61</v>
      </c>
      <c r="P1132" s="16" t="s">
        <v>25</v>
      </c>
      <c r="Q1132" s="16" t="s">
        <v>25</v>
      </c>
      <c r="R1132" s="17">
        <v>0</v>
      </c>
      <c r="S1132" s="18">
        <f>IF(J1132&lt;25,1,1+(J1132-25)/J1132)</f>
        <v>1.2424242424242424</v>
      </c>
      <c r="T1132" s="16">
        <v>1</v>
      </c>
      <c r="U1132" s="16">
        <f>O1132*S1132*T1132</f>
        <v>39.757575757575758</v>
      </c>
      <c r="V1132" s="16"/>
      <c r="W1132" s="16"/>
      <c r="X1132" s="18"/>
      <c r="Y1132" s="16"/>
      <c r="Z1132" s="18">
        <f>U1132+V1132+W1132+X1132+Y1132</f>
        <v>39.757575757575758</v>
      </c>
      <c r="AA1132" s="3"/>
    </row>
    <row r="1133" spans="1:27" s="33" customFormat="1" outlineLevel="2">
      <c r="A1133" s="21"/>
      <c r="B1133" s="21"/>
      <c r="C1133" s="21"/>
      <c r="D1133" s="16" t="s">
        <v>1664</v>
      </c>
      <c r="E1133" s="21"/>
      <c r="F1133" s="21"/>
      <c r="G1133" s="16" t="s">
        <v>163</v>
      </c>
      <c r="H1133" s="34" t="s">
        <v>1511</v>
      </c>
      <c r="I1133" s="34"/>
      <c r="J1133" s="34">
        <v>5</v>
      </c>
      <c r="K1133" s="21"/>
      <c r="L1133" s="21"/>
      <c r="M1133" s="21"/>
      <c r="N1133" s="21"/>
      <c r="O1133" s="21"/>
      <c r="P1133" s="21"/>
      <c r="Q1133" s="21"/>
      <c r="R1133" s="21"/>
      <c r="S1133" s="35"/>
      <c r="T1133" s="17"/>
      <c r="U1133" s="16"/>
      <c r="V1133" s="17">
        <f>J1133*14</f>
        <v>70</v>
      </c>
      <c r="W1133" s="17"/>
      <c r="X1133" s="23"/>
      <c r="Y1133" s="17"/>
      <c r="Z1133" s="18">
        <f>U1133+V1133+W1133+X1133+Y1133</f>
        <v>70</v>
      </c>
      <c r="AA1133" s="3"/>
    </row>
    <row r="1134" spans="1:27" s="33" customFormat="1" outlineLevel="2">
      <c r="A1134" s="21"/>
      <c r="B1134" s="21"/>
      <c r="C1134" s="21"/>
      <c r="D1134" s="16" t="s">
        <v>1665</v>
      </c>
      <c r="E1134" s="21"/>
      <c r="F1134" s="21"/>
      <c r="G1134" s="16" t="s">
        <v>163</v>
      </c>
      <c r="H1134" s="21" t="s">
        <v>1511</v>
      </c>
      <c r="I1134" s="21"/>
      <c r="J1134" s="21">
        <v>7</v>
      </c>
      <c r="K1134" s="21"/>
      <c r="L1134" s="21"/>
      <c r="M1134" s="21"/>
      <c r="N1134" s="21"/>
      <c r="O1134" s="21"/>
      <c r="P1134" s="21"/>
      <c r="Q1134" s="21"/>
      <c r="R1134" s="21"/>
      <c r="S1134" s="35"/>
      <c r="T1134" s="17"/>
      <c r="U1134" s="17"/>
      <c r="V1134" s="17"/>
      <c r="W1134" s="17"/>
      <c r="X1134" s="23"/>
      <c r="Y1134" s="17">
        <f>2*J1134</f>
        <v>14</v>
      </c>
      <c r="Z1134" s="18">
        <f>U1134+V1134+W1134+X1134+Y1134</f>
        <v>14</v>
      </c>
    </row>
    <row r="1135" spans="1:27" s="33" customFormat="1" outlineLevel="1">
      <c r="A1135" s="21"/>
      <c r="B1135" s="21"/>
      <c r="C1135" s="21"/>
      <c r="D1135" s="16"/>
      <c r="E1135" s="21"/>
      <c r="F1135" s="21"/>
      <c r="G1135" s="42" t="s">
        <v>2468</v>
      </c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35"/>
      <c r="T1135" s="17"/>
      <c r="U1135" s="17"/>
      <c r="V1135" s="17"/>
      <c r="W1135" s="17"/>
      <c r="X1135" s="23"/>
      <c r="Y1135" s="17"/>
      <c r="Z1135" s="18">
        <f>SUBTOTAL(9,Z1129:Z1134)</f>
        <v>284.88559059987631</v>
      </c>
    </row>
    <row r="1136" spans="1:27" s="33" customFormat="1" outlineLevel="2">
      <c r="A1136" s="16" t="s">
        <v>13</v>
      </c>
      <c r="B1136" s="16" t="s">
        <v>696</v>
      </c>
      <c r="C1136" s="16" t="s">
        <v>697</v>
      </c>
      <c r="D1136" s="16" t="s">
        <v>1718</v>
      </c>
      <c r="E1136" s="16" t="s">
        <v>1661</v>
      </c>
      <c r="F1136" s="16" t="s">
        <v>45</v>
      </c>
      <c r="G1136" s="16" t="s">
        <v>700</v>
      </c>
      <c r="H1136" s="16" t="s">
        <v>701</v>
      </c>
      <c r="I1136" s="16" t="s">
        <v>102</v>
      </c>
      <c r="J1136" s="16">
        <v>17</v>
      </c>
      <c r="K1136" s="16" t="s">
        <v>555</v>
      </c>
      <c r="L1136" s="16" t="s">
        <v>415</v>
      </c>
      <c r="M1136" s="16" t="s">
        <v>159</v>
      </c>
      <c r="N1136" s="16" t="s">
        <v>61</v>
      </c>
      <c r="O1136" s="16" t="s">
        <v>61</v>
      </c>
      <c r="P1136" s="16" t="s">
        <v>25</v>
      </c>
      <c r="Q1136" s="16" t="s">
        <v>25</v>
      </c>
      <c r="R1136" s="17">
        <v>0</v>
      </c>
      <c r="S1136" s="18">
        <f>IF(J1136&lt;25,1,1+(J1136-25)/J1136)</f>
        <v>1</v>
      </c>
      <c r="T1136" s="16">
        <v>1.2</v>
      </c>
      <c r="U1136" s="16">
        <f>O1136*S1136*T1136</f>
        <v>38.4</v>
      </c>
      <c r="V1136" s="16"/>
      <c r="W1136" s="16"/>
      <c r="X1136" s="18"/>
      <c r="Y1136" s="16"/>
      <c r="Z1136" s="18">
        <f>U1136+V1136+W1136+X1136+Y1136</f>
        <v>38.4</v>
      </c>
    </row>
    <row r="1137" spans="1:27" s="33" customFormat="1" outlineLevel="2">
      <c r="A1137" s="21"/>
      <c r="B1137" s="21"/>
      <c r="C1137" s="21"/>
      <c r="D1137" s="16" t="s">
        <v>2223</v>
      </c>
      <c r="E1137" s="21"/>
      <c r="F1137" s="21"/>
      <c r="G1137" s="16" t="s">
        <v>700</v>
      </c>
      <c r="H1137" s="34" t="s">
        <v>1596</v>
      </c>
      <c r="I1137" s="34"/>
      <c r="J1137" s="34">
        <v>5</v>
      </c>
      <c r="K1137" s="21"/>
      <c r="L1137" s="21"/>
      <c r="M1137" s="21"/>
      <c r="N1137" s="21"/>
      <c r="O1137" s="21"/>
      <c r="P1137" s="21"/>
      <c r="Q1137" s="21"/>
      <c r="R1137" s="21"/>
      <c r="S1137" s="35"/>
      <c r="T1137" s="17"/>
      <c r="U1137" s="16"/>
      <c r="V1137" s="17">
        <f>J1137*14</f>
        <v>70</v>
      </c>
      <c r="W1137" s="17"/>
      <c r="X1137" s="23"/>
      <c r="Y1137" s="17"/>
      <c r="Z1137" s="18">
        <f>U1137+V1137+W1137+X1137+Y1137</f>
        <v>70</v>
      </c>
      <c r="AA1137" s="3"/>
    </row>
    <row r="1138" spans="1:27" s="33" customFormat="1" outlineLevel="2">
      <c r="A1138" s="21"/>
      <c r="B1138" s="21"/>
      <c r="C1138" s="21"/>
      <c r="D1138" s="16" t="s">
        <v>2224</v>
      </c>
      <c r="E1138" s="21"/>
      <c r="F1138" s="21"/>
      <c r="G1138" s="16" t="s">
        <v>700</v>
      </c>
      <c r="H1138" s="21" t="s">
        <v>1596</v>
      </c>
      <c r="I1138" s="21"/>
      <c r="J1138" s="21">
        <v>10</v>
      </c>
      <c r="K1138" s="21"/>
      <c r="L1138" s="21"/>
      <c r="M1138" s="21"/>
      <c r="N1138" s="21"/>
      <c r="O1138" s="21"/>
      <c r="P1138" s="21"/>
      <c r="Q1138" s="21"/>
      <c r="R1138" s="21"/>
      <c r="S1138" s="35"/>
      <c r="T1138" s="17"/>
      <c r="U1138" s="17"/>
      <c r="V1138" s="17"/>
      <c r="W1138" s="17"/>
      <c r="X1138" s="23"/>
      <c r="Y1138" s="17">
        <f>2*J1138</f>
        <v>20</v>
      </c>
      <c r="Z1138" s="18">
        <f>U1138+V1138+W1138+X1138+Y1138</f>
        <v>20</v>
      </c>
    </row>
    <row r="1139" spans="1:27" s="33" customFormat="1" outlineLevel="1">
      <c r="A1139" s="21"/>
      <c r="B1139" s="21"/>
      <c r="C1139" s="21"/>
      <c r="D1139" s="16"/>
      <c r="E1139" s="21"/>
      <c r="F1139" s="21"/>
      <c r="G1139" s="42" t="s">
        <v>2469</v>
      </c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35"/>
      <c r="T1139" s="17"/>
      <c r="U1139" s="17"/>
      <c r="V1139" s="17"/>
      <c r="W1139" s="17"/>
      <c r="X1139" s="23"/>
      <c r="Y1139" s="17"/>
      <c r="Z1139" s="18">
        <f>SUBTOTAL(9,Z1136:Z1138)</f>
        <v>128.4</v>
      </c>
    </row>
    <row r="1140" spans="1:27" s="33" customFormat="1" outlineLevel="2">
      <c r="A1140" s="16" t="s">
        <v>13</v>
      </c>
      <c r="B1140" s="16" t="s">
        <v>257</v>
      </c>
      <c r="C1140" s="16" t="s">
        <v>258</v>
      </c>
      <c r="D1140" s="16" t="s">
        <v>2225</v>
      </c>
      <c r="E1140" s="16" t="s">
        <v>2226</v>
      </c>
      <c r="F1140" s="16" t="s">
        <v>45</v>
      </c>
      <c r="G1140" s="16" t="s">
        <v>259</v>
      </c>
      <c r="H1140" s="16" t="s">
        <v>260</v>
      </c>
      <c r="I1140" s="16" t="s">
        <v>102</v>
      </c>
      <c r="J1140" s="16">
        <v>20</v>
      </c>
      <c r="K1140" s="16" t="s">
        <v>59</v>
      </c>
      <c r="L1140" s="16" t="s">
        <v>143</v>
      </c>
      <c r="M1140" s="16" t="s">
        <v>89</v>
      </c>
      <c r="N1140" s="16" t="s">
        <v>61</v>
      </c>
      <c r="O1140" s="16" t="s">
        <v>61</v>
      </c>
      <c r="P1140" s="16" t="s">
        <v>25</v>
      </c>
      <c r="Q1140" s="16" t="s">
        <v>25</v>
      </c>
      <c r="R1140" s="17">
        <v>0</v>
      </c>
      <c r="S1140" s="18">
        <f>IF(J1140&lt;25,1,1+(J1140-25)/J1140)</f>
        <v>1</v>
      </c>
      <c r="T1140" s="16">
        <v>1.2</v>
      </c>
      <c r="U1140" s="16">
        <f>O1140*S1140*T1140</f>
        <v>38.4</v>
      </c>
      <c r="V1140" s="16"/>
      <c r="W1140" s="16"/>
      <c r="X1140" s="18"/>
      <c r="Y1140" s="16"/>
      <c r="Z1140" s="18">
        <f>U1140+V1140+W1140+X1140+Y1140</f>
        <v>38.4</v>
      </c>
    </row>
    <row r="1141" spans="1:27" s="33" customFormat="1" outlineLevel="2">
      <c r="A1141" s="16" t="s">
        <v>13</v>
      </c>
      <c r="B1141" s="16" t="s">
        <v>842</v>
      </c>
      <c r="C1141" s="16" t="s">
        <v>843</v>
      </c>
      <c r="D1141" s="16" t="s">
        <v>2227</v>
      </c>
      <c r="E1141" s="16" t="s">
        <v>2228</v>
      </c>
      <c r="F1141" s="16" t="s">
        <v>45</v>
      </c>
      <c r="G1141" s="16" t="s">
        <v>259</v>
      </c>
      <c r="H1141" s="16" t="s">
        <v>260</v>
      </c>
      <c r="I1141" s="16" t="s">
        <v>102</v>
      </c>
      <c r="J1141" s="16">
        <v>26</v>
      </c>
      <c r="K1141" s="16" t="s">
        <v>130</v>
      </c>
      <c r="L1141" s="16" t="s">
        <v>88</v>
      </c>
      <c r="M1141" s="16" t="s">
        <v>89</v>
      </c>
      <c r="N1141" s="16" t="s">
        <v>61</v>
      </c>
      <c r="O1141" s="16" t="s">
        <v>61</v>
      </c>
      <c r="P1141" s="16" t="s">
        <v>25</v>
      </c>
      <c r="Q1141" s="16" t="s">
        <v>25</v>
      </c>
      <c r="R1141" s="17">
        <v>0</v>
      </c>
      <c r="S1141" s="18">
        <f>IF(J1141&lt;25,1,1+(J1141-25)/J1141)</f>
        <v>1.0384615384615385</v>
      </c>
      <c r="T1141" s="16">
        <v>1</v>
      </c>
      <c r="U1141" s="16">
        <f>O1141*S1141*T1141</f>
        <v>33.230769230769234</v>
      </c>
      <c r="V1141" s="16"/>
      <c r="W1141" s="16"/>
      <c r="X1141" s="18"/>
      <c r="Y1141" s="16"/>
      <c r="Z1141" s="18">
        <f>U1141+V1141+W1141+X1141+Y1141</f>
        <v>33.230769230769234</v>
      </c>
      <c r="AA1141" s="3"/>
    </row>
    <row r="1142" spans="1:27" s="33" customFormat="1" outlineLevel="2">
      <c r="A1142" s="16" t="s">
        <v>521</v>
      </c>
      <c r="B1142" s="16" t="s">
        <v>897</v>
      </c>
      <c r="C1142" s="16" t="s">
        <v>898</v>
      </c>
      <c r="D1142" s="16" t="s">
        <v>2229</v>
      </c>
      <c r="E1142" s="16" t="s">
        <v>2228</v>
      </c>
      <c r="F1142" s="16" t="s">
        <v>2230</v>
      </c>
      <c r="G1142" s="16" t="s">
        <v>259</v>
      </c>
      <c r="H1142" s="16" t="s">
        <v>2231</v>
      </c>
      <c r="I1142" s="16"/>
      <c r="J1142" s="16">
        <v>3</v>
      </c>
      <c r="K1142" s="16"/>
      <c r="L1142" s="16"/>
      <c r="M1142" s="16"/>
      <c r="N1142" s="16"/>
      <c r="O1142" s="16"/>
      <c r="P1142" s="16"/>
      <c r="Q1142" s="16"/>
      <c r="R1142" s="17"/>
      <c r="S1142" s="18"/>
      <c r="T1142" s="16"/>
      <c r="U1142" s="16"/>
      <c r="V1142" s="16"/>
      <c r="W1142" s="16"/>
      <c r="X1142" s="18">
        <f>0.3*14*J1142</f>
        <v>12.600000000000001</v>
      </c>
      <c r="Y1142" s="16"/>
      <c r="Z1142" s="18">
        <f>U1142+V1142+W1142+X1142+Y1142</f>
        <v>12.600000000000001</v>
      </c>
      <c r="AA1142" s="3"/>
    </row>
    <row r="1143" spans="1:27" s="33" customFormat="1" outlineLevel="2">
      <c r="A1143" s="21"/>
      <c r="B1143" s="21"/>
      <c r="C1143" s="21"/>
      <c r="D1143" s="16" t="s">
        <v>2232</v>
      </c>
      <c r="E1143" s="21"/>
      <c r="F1143" s="21"/>
      <c r="G1143" s="16" t="s">
        <v>259</v>
      </c>
      <c r="H1143" s="34" t="s">
        <v>1508</v>
      </c>
      <c r="I1143" s="34"/>
      <c r="J1143" s="34">
        <v>4</v>
      </c>
      <c r="K1143" s="21"/>
      <c r="L1143" s="21"/>
      <c r="M1143" s="21"/>
      <c r="N1143" s="21"/>
      <c r="O1143" s="21"/>
      <c r="P1143" s="21"/>
      <c r="Q1143" s="21"/>
      <c r="R1143" s="21"/>
      <c r="S1143" s="35"/>
      <c r="T1143" s="17"/>
      <c r="U1143" s="16"/>
      <c r="V1143" s="17">
        <f>J1143*14</f>
        <v>56</v>
      </c>
      <c r="W1143" s="17"/>
      <c r="X1143" s="23"/>
      <c r="Y1143" s="17"/>
      <c r="Z1143" s="18">
        <f>U1143+V1143+W1143+X1143+Y1143</f>
        <v>56</v>
      </c>
      <c r="AA1143" s="3"/>
    </row>
    <row r="1144" spans="1:27" s="33" customFormat="1" outlineLevel="2">
      <c r="A1144" s="21"/>
      <c r="B1144" s="21"/>
      <c r="C1144" s="21"/>
      <c r="D1144" s="16" t="s">
        <v>2233</v>
      </c>
      <c r="E1144" s="21"/>
      <c r="F1144" s="21"/>
      <c r="G1144" s="16" t="s">
        <v>259</v>
      </c>
      <c r="H1144" s="21" t="s">
        <v>1508</v>
      </c>
      <c r="I1144" s="21"/>
      <c r="J1144" s="21">
        <v>6</v>
      </c>
      <c r="K1144" s="21"/>
      <c r="L1144" s="21"/>
      <c r="M1144" s="21"/>
      <c r="N1144" s="21"/>
      <c r="O1144" s="21"/>
      <c r="P1144" s="21"/>
      <c r="Q1144" s="21"/>
      <c r="R1144" s="21"/>
      <c r="S1144" s="35"/>
      <c r="T1144" s="17"/>
      <c r="U1144" s="17"/>
      <c r="V1144" s="17"/>
      <c r="W1144" s="17"/>
      <c r="X1144" s="23"/>
      <c r="Y1144" s="17">
        <f>2*J1144</f>
        <v>12</v>
      </c>
      <c r="Z1144" s="18">
        <f>U1144+V1144+W1144+X1144+Y1144</f>
        <v>12</v>
      </c>
    </row>
    <row r="1145" spans="1:27" s="33" customFormat="1" outlineLevel="1">
      <c r="A1145" s="21"/>
      <c r="B1145" s="21"/>
      <c r="C1145" s="21"/>
      <c r="D1145" s="16"/>
      <c r="E1145" s="21"/>
      <c r="F1145" s="21"/>
      <c r="G1145" s="42" t="s">
        <v>2470</v>
      </c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35"/>
      <c r="T1145" s="17"/>
      <c r="U1145" s="17"/>
      <c r="V1145" s="17"/>
      <c r="W1145" s="17"/>
      <c r="X1145" s="23"/>
      <c r="Y1145" s="17"/>
      <c r="Z1145" s="18">
        <f>SUBTOTAL(9,Z1140:Z1144)</f>
        <v>152.23076923076923</v>
      </c>
    </row>
    <row r="1146" spans="1:27" s="33" customFormat="1" outlineLevel="2">
      <c r="A1146" s="16" t="s">
        <v>521</v>
      </c>
      <c r="B1146" s="16" t="s">
        <v>1256</v>
      </c>
      <c r="C1146" s="16" t="s">
        <v>1257</v>
      </c>
      <c r="D1146" s="16" t="s">
        <v>2227</v>
      </c>
      <c r="E1146" s="16" t="s">
        <v>2234</v>
      </c>
      <c r="F1146" s="16" t="s">
        <v>16</v>
      </c>
      <c r="G1146" s="16" t="s">
        <v>725</v>
      </c>
      <c r="H1146" s="16" t="s">
        <v>726</v>
      </c>
      <c r="I1146" s="16" t="s">
        <v>150</v>
      </c>
      <c r="J1146" s="16">
        <v>34</v>
      </c>
      <c r="K1146" s="16" t="s">
        <v>972</v>
      </c>
      <c r="L1146" s="16" t="s">
        <v>172</v>
      </c>
      <c r="M1146" s="16" t="s">
        <v>642</v>
      </c>
      <c r="N1146" s="16" t="s">
        <v>22</v>
      </c>
      <c r="O1146" s="16" t="s">
        <v>40</v>
      </c>
      <c r="P1146" s="16" t="s">
        <v>25</v>
      </c>
      <c r="Q1146" s="16" t="s">
        <v>132</v>
      </c>
      <c r="R1146" s="17">
        <v>8</v>
      </c>
      <c r="S1146" s="18">
        <f>IF(J1146&lt;25,1,1+(J1146-25)/J1146)</f>
        <v>1.2647058823529411</v>
      </c>
      <c r="T1146" s="16">
        <v>1</v>
      </c>
      <c r="U1146" s="16">
        <f>O1146*S1146*T1146</f>
        <v>50.588235294117645</v>
      </c>
      <c r="V1146" s="16"/>
      <c r="W1146" s="16"/>
      <c r="X1146" s="18">
        <f>R1146*S1146</f>
        <v>10.117647058823529</v>
      </c>
      <c r="Y1146" s="16"/>
      <c r="Z1146" s="18">
        <f>U1146+V1146+W1146+X1146+Y1146</f>
        <v>60.705882352941174</v>
      </c>
      <c r="AA1146" s="3"/>
    </row>
    <row r="1147" spans="1:27" s="33" customFormat="1" outlineLevel="2">
      <c r="A1147" s="16" t="s">
        <v>13</v>
      </c>
      <c r="B1147" s="16" t="s">
        <v>721</v>
      </c>
      <c r="C1147" s="16" t="s">
        <v>722</v>
      </c>
      <c r="D1147" s="16" t="s">
        <v>1666</v>
      </c>
      <c r="E1147" s="16" t="s">
        <v>1648</v>
      </c>
      <c r="F1147" s="16" t="s">
        <v>16</v>
      </c>
      <c r="G1147" s="16" t="s">
        <v>725</v>
      </c>
      <c r="H1147" s="16" t="s">
        <v>726</v>
      </c>
      <c r="I1147" s="16" t="s">
        <v>150</v>
      </c>
      <c r="J1147" s="16">
        <v>34</v>
      </c>
      <c r="K1147" s="16" t="s">
        <v>94</v>
      </c>
      <c r="L1147" s="16" t="s">
        <v>88</v>
      </c>
      <c r="M1147" s="16" t="s">
        <v>109</v>
      </c>
      <c r="N1147" s="16" t="s">
        <v>22</v>
      </c>
      <c r="O1147" s="16" t="s">
        <v>61</v>
      </c>
      <c r="P1147" s="16" t="s">
        <v>25</v>
      </c>
      <c r="Q1147" s="16" t="s">
        <v>56</v>
      </c>
      <c r="R1147" s="17">
        <v>16</v>
      </c>
      <c r="S1147" s="18">
        <f>IF(J1147&lt;25,1,1+(J1147-25)/J1147)</f>
        <v>1.2647058823529411</v>
      </c>
      <c r="T1147" s="16">
        <v>1</v>
      </c>
      <c r="U1147" s="16">
        <f>O1147*S1147*T1147</f>
        <v>40.470588235294116</v>
      </c>
      <c r="V1147" s="16"/>
      <c r="W1147" s="16"/>
      <c r="X1147" s="18">
        <f>R1147*S1147</f>
        <v>20.235294117647058</v>
      </c>
      <c r="Y1147" s="16"/>
      <c r="Z1147" s="18">
        <f>U1147+V1147+W1147+X1147+Y1147</f>
        <v>60.705882352941174</v>
      </c>
      <c r="AA1147" s="3"/>
    </row>
    <row r="1148" spans="1:27" s="33" customFormat="1" outlineLevel="2">
      <c r="A1148" s="16" t="s">
        <v>521</v>
      </c>
      <c r="B1148" s="16" t="s">
        <v>897</v>
      </c>
      <c r="C1148" s="16" t="s">
        <v>898</v>
      </c>
      <c r="D1148" s="16" t="s">
        <v>1730</v>
      </c>
      <c r="E1148" s="16" t="s">
        <v>1648</v>
      </c>
      <c r="F1148" s="16" t="s">
        <v>1731</v>
      </c>
      <c r="G1148" s="16" t="s">
        <v>725</v>
      </c>
      <c r="H1148" s="16" t="s">
        <v>2235</v>
      </c>
      <c r="I1148" s="16"/>
      <c r="J1148" s="16">
        <v>5</v>
      </c>
      <c r="K1148" s="16"/>
      <c r="L1148" s="16"/>
      <c r="M1148" s="16"/>
      <c r="N1148" s="16"/>
      <c r="O1148" s="16"/>
      <c r="P1148" s="16"/>
      <c r="Q1148" s="16"/>
      <c r="R1148" s="17"/>
      <c r="S1148" s="18"/>
      <c r="T1148" s="16"/>
      <c r="U1148" s="16"/>
      <c r="V1148" s="16"/>
      <c r="W1148" s="16"/>
      <c r="X1148" s="18">
        <f>0.3*14*J1148</f>
        <v>21</v>
      </c>
      <c r="Y1148" s="16"/>
      <c r="Z1148" s="18">
        <f>U1148+V1148+W1148+X1148+Y1148</f>
        <v>21</v>
      </c>
      <c r="AA1148" s="3"/>
    </row>
    <row r="1149" spans="1:27" s="33" customFormat="1" outlineLevel="2">
      <c r="A1149" s="21"/>
      <c r="B1149" s="21"/>
      <c r="C1149" s="21"/>
      <c r="D1149" s="16" t="s">
        <v>1649</v>
      </c>
      <c r="E1149" s="21"/>
      <c r="F1149" s="21"/>
      <c r="G1149" s="16" t="s">
        <v>725</v>
      </c>
      <c r="H1149" s="34" t="s">
        <v>1557</v>
      </c>
      <c r="I1149" s="34"/>
      <c r="J1149" s="34">
        <v>5</v>
      </c>
      <c r="K1149" s="21"/>
      <c r="L1149" s="21"/>
      <c r="M1149" s="21"/>
      <c r="N1149" s="21"/>
      <c r="O1149" s="21"/>
      <c r="P1149" s="21"/>
      <c r="Q1149" s="21"/>
      <c r="R1149" s="21"/>
      <c r="S1149" s="35"/>
      <c r="T1149" s="17"/>
      <c r="U1149" s="16"/>
      <c r="V1149" s="17">
        <f>J1149*14</f>
        <v>70</v>
      </c>
      <c r="W1149" s="17"/>
      <c r="X1149" s="23"/>
      <c r="Y1149" s="17"/>
      <c r="Z1149" s="18">
        <f>U1149+V1149+W1149+X1149+Y1149</f>
        <v>70</v>
      </c>
      <c r="AA1149" s="3"/>
    </row>
    <row r="1150" spans="1:27" s="33" customFormat="1" outlineLevel="2">
      <c r="A1150" s="21"/>
      <c r="B1150" s="21"/>
      <c r="C1150" s="21"/>
      <c r="D1150" s="16" t="s">
        <v>1650</v>
      </c>
      <c r="E1150" s="21"/>
      <c r="F1150" s="21"/>
      <c r="G1150" s="16" t="s">
        <v>725</v>
      </c>
      <c r="H1150" s="21" t="s">
        <v>1557</v>
      </c>
      <c r="I1150" s="21"/>
      <c r="J1150" s="21">
        <v>9</v>
      </c>
      <c r="K1150" s="21"/>
      <c r="L1150" s="21"/>
      <c r="M1150" s="21"/>
      <c r="N1150" s="21"/>
      <c r="O1150" s="21"/>
      <c r="P1150" s="21"/>
      <c r="Q1150" s="21"/>
      <c r="R1150" s="21"/>
      <c r="S1150" s="35"/>
      <c r="T1150" s="17"/>
      <c r="U1150" s="17"/>
      <c r="V1150" s="17"/>
      <c r="W1150" s="17"/>
      <c r="X1150" s="23"/>
      <c r="Y1150" s="17">
        <f>2*J1150</f>
        <v>18</v>
      </c>
      <c r="Z1150" s="18">
        <f>U1150+V1150+W1150+X1150+Y1150</f>
        <v>18</v>
      </c>
    </row>
    <row r="1151" spans="1:27" s="33" customFormat="1" outlineLevel="1">
      <c r="A1151" s="21"/>
      <c r="B1151" s="21"/>
      <c r="C1151" s="21"/>
      <c r="D1151" s="16"/>
      <c r="E1151" s="21"/>
      <c r="F1151" s="21"/>
      <c r="G1151" s="42" t="s">
        <v>2471</v>
      </c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35"/>
      <c r="T1151" s="17"/>
      <c r="U1151" s="17"/>
      <c r="V1151" s="17"/>
      <c r="W1151" s="17"/>
      <c r="X1151" s="23"/>
      <c r="Y1151" s="17"/>
      <c r="Z1151" s="18">
        <f>SUBTOTAL(9,Z1146:Z1150)</f>
        <v>230.41176470588235</v>
      </c>
    </row>
    <row r="1152" spans="1:27" s="33" customFormat="1" outlineLevel="2">
      <c r="A1152" s="16" t="s">
        <v>42</v>
      </c>
      <c r="B1152" s="16" t="s">
        <v>943</v>
      </c>
      <c r="C1152" s="16" t="s">
        <v>944</v>
      </c>
      <c r="D1152" s="16" t="s">
        <v>1651</v>
      </c>
      <c r="E1152" s="16" t="s">
        <v>1652</v>
      </c>
      <c r="F1152" s="16" t="s">
        <v>45</v>
      </c>
      <c r="G1152" s="16" t="s">
        <v>945</v>
      </c>
      <c r="H1152" s="16" t="s">
        <v>946</v>
      </c>
      <c r="I1152" s="16" t="s">
        <v>54</v>
      </c>
      <c r="J1152" s="16">
        <v>12</v>
      </c>
      <c r="K1152" s="16" t="s">
        <v>947</v>
      </c>
      <c r="L1152" s="16" t="s">
        <v>878</v>
      </c>
      <c r="M1152" s="16" t="s">
        <v>948</v>
      </c>
      <c r="N1152" s="16" t="s">
        <v>61</v>
      </c>
      <c r="O1152" s="16" t="s">
        <v>41</v>
      </c>
      <c r="P1152" s="16" t="s">
        <v>25</v>
      </c>
      <c r="Q1152" s="16" t="s">
        <v>132</v>
      </c>
      <c r="R1152" s="17">
        <v>8</v>
      </c>
      <c r="S1152" s="18">
        <f>IF(J1152&lt;25,1,1+(J1152-25)/J1152)</f>
        <v>1</v>
      </c>
      <c r="T1152" s="16">
        <v>1</v>
      </c>
      <c r="U1152" s="16">
        <f>O1152*S1152*T1152</f>
        <v>24</v>
      </c>
      <c r="V1152" s="16"/>
      <c r="W1152" s="16"/>
      <c r="X1152" s="18">
        <f>R1152*S1152</f>
        <v>8</v>
      </c>
      <c r="Y1152" s="16"/>
      <c r="Z1152" s="18">
        <f>U1152+V1152+W1152+X1152+Y1152</f>
        <v>32</v>
      </c>
      <c r="AA1152" s="3"/>
    </row>
    <row r="1153" spans="1:27" s="33" customFormat="1" outlineLevel="2">
      <c r="A1153" s="16" t="s">
        <v>42</v>
      </c>
      <c r="B1153" s="16" t="s">
        <v>970</v>
      </c>
      <c r="C1153" s="16" t="s">
        <v>971</v>
      </c>
      <c r="D1153" s="16" t="s">
        <v>1659</v>
      </c>
      <c r="E1153" s="16" t="s">
        <v>1658</v>
      </c>
      <c r="F1153" s="16" t="s">
        <v>16</v>
      </c>
      <c r="G1153" s="16" t="s">
        <v>945</v>
      </c>
      <c r="H1153" s="16" t="s">
        <v>946</v>
      </c>
      <c r="I1153" s="16" t="s">
        <v>54</v>
      </c>
      <c r="J1153" s="16">
        <v>52</v>
      </c>
      <c r="K1153" s="16" t="s">
        <v>958</v>
      </c>
      <c r="L1153" s="16" t="s">
        <v>77</v>
      </c>
      <c r="M1153" s="16" t="s">
        <v>948</v>
      </c>
      <c r="N1153" s="16" t="s">
        <v>22</v>
      </c>
      <c r="O1153" s="16" t="s">
        <v>22</v>
      </c>
      <c r="P1153" s="16" t="s">
        <v>25</v>
      </c>
      <c r="Q1153" s="16" t="s">
        <v>25</v>
      </c>
      <c r="R1153" s="17">
        <v>0</v>
      </c>
      <c r="S1153" s="18">
        <f>IF(J1153&lt;25,1,1+(J1153-25)/J1153)</f>
        <v>1.5192307692307692</v>
      </c>
      <c r="T1153" s="16">
        <v>1</v>
      </c>
      <c r="U1153" s="16">
        <f>O1153*S1153*T1153</f>
        <v>72.92307692307692</v>
      </c>
      <c r="V1153" s="16"/>
      <c r="W1153" s="16"/>
      <c r="X1153" s="18"/>
      <c r="Y1153" s="16"/>
      <c r="Z1153" s="18">
        <f>U1153+V1153+W1153+X1153+Y1153</f>
        <v>72.92307692307692</v>
      </c>
      <c r="AA1153" s="3"/>
    </row>
    <row r="1154" spans="1:27" s="33" customFormat="1" outlineLevel="2">
      <c r="A1154" s="16" t="s">
        <v>42</v>
      </c>
      <c r="B1154" s="16" t="s">
        <v>973</v>
      </c>
      <c r="C1154" s="16" t="s">
        <v>974</v>
      </c>
      <c r="D1154" s="16" t="s">
        <v>1717</v>
      </c>
      <c r="E1154" s="16" t="s">
        <v>1658</v>
      </c>
      <c r="F1154" s="16" t="s">
        <v>51</v>
      </c>
      <c r="G1154" s="16" t="s">
        <v>945</v>
      </c>
      <c r="H1154" s="16" t="s">
        <v>946</v>
      </c>
      <c r="I1154" s="16" t="s">
        <v>54</v>
      </c>
      <c r="J1154" s="16">
        <v>19</v>
      </c>
      <c r="K1154" s="16"/>
      <c r="L1154" s="16"/>
      <c r="M1154" s="16" t="s">
        <v>948</v>
      </c>
      <c r="N1154" s="16" t="s">
        <v>56</v>
      </c>
      <c r="O1154" s="16" t="s">
        <v>25</v>
      </c>
      <c r="P1154" s="16" t="s">
        <v>56</v>
      </c>
      <c r="Q1154" s="16" t="s">
        <v>25</v>
      </c>
      <c r="R1154" s="17">
        <f>P1154+Q1154</f>
        <v>16</v>
      </c>
      <c r="S1154" s="18">
        <f>IF(J1154&lt;25,1,1+(J1154-25)/J1154)</f>
        <v>1</v>
      </c>
      <c r="T1154" s="16"/>
      <c r="U1154" s="16"/>
      <c r="V1154" s="16"/>
      <c r="W1154" s="16"/>
      <c r="X1154" s="18">
        <f>R1154*S1154</f>
        <v>16</v>
      </c>
      <c r="Y1154" s="16"/>
      <c r="Z1154" s="18">
        <f>U1154+V1154+W1154+X1154+Y1154</f>
        <v>16</v>
      </c>
    </row>
    <row r="1155" spans="1:27" s="33" customFormat="1" outlineLevel="2">
      <c r="A1155" s="16" t="s">
        <v>42</v>
      </c>
      <c r="B1155" s="16" t="s">
        <v>1120</v>
      </c>
      <c r="C1155" s="16" t="s">
        <v>1121</v>
      </c>
      <c r="D1155" s="16" t="s">
        <v>1657</v>
      </c>
      <c r="E1155" s="16" t="s">
        <v>1658</v>
      </c>
      <c r="F1155" s="16" t="s">
        <v>16</v>
      </c>
      <c r="G1155" s="16" t="s">
        <v>945</v>
      </c>
      <c r="H1155" s="16" t="s">
        <v>946</v>
      </c>
      <c r="I1155" s="16" t="s">
        <v>54</v>
      </c>
      <c r="J1155" s="16">
        <v>31</v>
      </c>
      <c r="K1155" s="16" t="s">
        <v>1052</v>
      </c>
      <c r="L1155" s="16" t="s">
        <v>340</v>
      </c>
      <c r="M1155" s="16" t="s">
        <v>912</v>
      </c>
      <c r="N1155" s="16" t="s">
        <v>25</v>
      </c>
      <c r="O1155" s="16" t="s">
        <v>25</v>
      </c>
      <c r="P1155" s="16" t="s">
        <v>25</v>
      </c>
      <c r="Q1155" s="16" t="s">
        <v>25</v>
      </c>
      <c r="R1155" s="17"/>
      <c r="S1155" s="18">
        <f>IF(J1155&lt;25,1,1+(J1155-25)/J1155)</f>
        <v>1.1935483870967742</v>
      </c>
      <c r="T1155" s="16"/>
      <c r="U1155" s="16"/>
      <c r="V1155" s="16"/>
      <c r="W1155" s="16"/>
      <c r="X1155" s="18">
        <f>32*S1155*F1155</f>
        <v>114.58064516129033</v>
      </c>
      <c r="Y1155" s="16"/>
      <c r="Z1155" s="18">
        <f>U1155+V1155+W1155+X1155+Y1155</f>
        <v>114.58064516129033</v>
      </c>
      <c r="AA1155" s="8"/>
    </row>
    <row r="1156" spans="1:27" s="33" customFormat="1" outlineLevel="2">
      <c r="A1156" s="16" t="s">
        <v>521</v>
      </c>
      <c r="B1156" s="16" t="s">
        <v>1248</v>
      </c>
      <c r="C1156" s="16" t="s">
        <v>710</v>
      </c>
      <c r="D1156" s="16" t="s">
        <v>1659</v>
      </c>
      <c r="E1156" s="16" t="s">
        <v>1658</v>
      </c>
      <c r="F1156" s="16" t="s">
        <v>16</v>
      </c>
      <c r="G1156" s="16" t="s">
        <v>945</v>
      </c>
      <c r="H1156" s="16" t="s">
        <v>946</v>
      </c>
      <c r="I1156" s="16" t="s">
        <v>54</v>
      </c>
      <c r="J1156" s="16">
        <v>43</v>
      </c>
      <c r="K1156" s="16" t="s">
        <v>972</v>
      </c>
      <c r="L1156" s="16" t="s">
        <v>324</v>
      </c>
      <c r="M1156" s="16" t="s">
        <v>527</v>
      </c>
      <c r="N1156" s="16" t="s">
        <v>22</v>
      </c>
      <c r="O1156" s="16" t="s">
        <v>40</v>
      </c>
      <c r="P1156" s="16" t="s">
        <v>132</v>
      </c>
      <c r="Q1156" s="16" t="s">
        <v>25</v>
      </c>
      <c r="R1156" s="17">
        <v>8</v>
      </c>
      <c r="S1156" s="18">
        <f>IF(J1156&lt;25,1,1+(J1156-25)/J1156)</f>
        <v>1.4186046511627908</v>
      </c>
      <c r="T1156" s="16">
        <v>1</v>
      </c>
      <c r="U1156" s="16">
        <f>O1156*S1156*T1156</f>
        <v>56.744186046511629</v>
      </c>
      <c r="V1156" s="16"/>
      <c r="W1156" s="16"/>
      <c r="X1156" s="18">
        <f>R1156*S1156</f>
        <v>11.348837209302326</v>
      </c>
      <c r="Y1156" s="16"/>
      <c r="Z1156" s="18">
        <f>U1156+V1156+W1156+X1156+Y1156</f>
        <v>68.093023255813961</v>
      </c>
      <c r="AA1156" s="3"/>
    </row>
    <row r="1157" spans="1:27" s="33" customFormat="1" outlineLevel="2">
      <c r="A1157" s="16" t="s">
        <v>521</v>
      </c>
      <c r="B1157" s="16" t="s">
        <v>713</v>
      </c>
      <c r="C1157" s="16" t="s">
        <v>1253</v>
      </c>
      <c r="D1157" s="16" t="s">
        <v>1717</v>
      </c>
      <c r="E1157" s="16" t="s">
        <v>1658</v>
      </c>
      <c r="F1157" s="16" t="s">
        <v>99</v>
      </c>
      <c r="G1157" s="16" t="s">
        <v>945</v>
      </c>
      <c r="H1157" s="16" t="s">
        <v>946</v>
      </c>
      <c r="I1157" s="16" t="s">
        <v>54</v>
      </c>
      <c r="J1157" s="16">
        <v>28</v>
      </c>
      <c r="K1157" s="16"/>
      <c r="L1157" s="16"/>
      <c r="M1157" s="16" t="s">
        <v>527</v>
      </c>
      <c r="N1157" s="16" t="s">
        <v>61</v>
      </c>
      <c r="O1157" s="16" t="s">
        <v>25</v>
      </c>
      <c r="P1157" s="16" t="s">
        <v>61</v>
      </c>
      <c r="Q1157" s="16" t="s">
        <v>25</v>
      </c>
      <c r="R1157" s="17">
        <f>P1157+Q1157</f>
        <v>32</v>
      </c>
      <c r="S1157" s="18">
        <f>IF(J1157&lt;25,1,1+(J1157-25)/J1157)</f>
        <v>1.1071428571428572</v>
      </c>
      <c r="T1157" s="16"/>
      <c r="U1157" s="16"/>
      <c r="V1157" s="16"/>
      <c r="W1157" s="16"/>
      <c r="X1157" s="18">
        <f>R1157*S1157</f>
        <v>35.428571428571431</v>
      </c>
      <c r="Y1157" s="16"/>
      <c r="Z1157" s="18">
        <f>U1157+V1157+W1157+X1157+Y1157</f>
        <v>35.428571428571431</v>
      </c>
    </row>
    <row r="1158" spans="1:27" s="33" customFormat="1" outlineLevel="2">
      <c r="A1158" s="21"/>
      <c r="B1158" s="21"/>
      <c r="C1158" s="21"/>
      <c r="D1158" s="16" t="s">
        <v>1664</v>
      </c>
      <c r="E1158" s="21"/>
      <c r="F1158" s="21"/>
      <c r="G1158" s="16" t="s">
        <v>945</v>
      </c>
      <c r="H1158" s="34" t="s">
        <v>1611</v>
      </c>
      <c r="I1158" s="34"/>
      <c r="J1158" s="34">
        <v>7</v>
      </c>
      <c r="K1158" s="21"/>
      <c r="L1158" s="21"/>
      <c r="M1158" s="21"/>
      <c r="N1158" s="21"/>
      <c r="O1158" s="21"/>
      <c r="P1158" s="21"/>
      <c r="Q1158" s="21"/>
      <c r="R1158" s="21"/>
      <c r="S1158" s="35"/>
      <c r="T1158" s="17"/>
      <c r="U1158" s="16"/>
      <c r="V1158" s="17">
        <f>J1158*14</f>
        <v>98</v>
      </c>
      <c r="W1158" s="17"/>
      <c r="X1158" s="23"/>
      <c r="Y1158" s="17"/>
      <c r="Z1158" s="18">
        <f>U1158+V1158+W1158+X1158+Y1158</f>
        <v>98</v>
      </c>
      <c r="AA1158" s="3"/>
    </row>
    <row r="1159" spans="1:27" s="33" customFormat="1" outlineLevel="2">
      <c r="A1159" s="21"/>
      <c r="B1159" s="21"/>
      <c r="C1159" s="21"/>
      <c r="D1159" s="16" t="s">
        <v>1665</v>
      </c>
      <c r="E1159" s="21"/>
      <c r="F1159" s="21"/>
      <c r="G1159" s="16" t="s">
        <v>945</v>
      </c>
      <c r="H1159" s="21" t="s">
        <v>1611</v>
      </c>
      <c r="I1159" s="21"/>
      <c r="J1159" s="21">
        <v>11</v>
      </c>
      <c r="K1159" s="21"/>
      <c r="L1159" s="21"/>
      <c r="M1159" s="21"/>
      <c r="N1159" s="21"/>
      <c r="O1159" s="21"/>
      <c r="P1159" s="21"/>
      <c r="Q1159" s="21"/>
      <c r="R1159" s="21"/>
      <c r="S1159" s="35"/>
      <c r="T1159" s="17"/>
      <c r="U1159" s="17"/>
      <c r="V1159" s="17"/>
      <c r="W1159" s="17"/>
      <c r="X1159" s="23"/>
      <c r="Y1159" s="17">
        <f>2*J1159</f>
        <v>22</v>
      </c>
      <c r="Z1159" s="18">
        <f>U1159+V1159+W1159+X1159+Y1159</f>
        <v>22</v>
      </c>
    </row>
    <row r="1160" spans="1:27" s="33" customFormat="1" outlineLevel="1">
      <c r="A1160" s="21"/>
      <c r="B1160" s="21"/>
      <c r="C1160" s="21"/>
      <c r="D1160" s="16"/>
      <c r="E1160" s="21"/>
      <c r="F1160" s="21"/>
      <c r="G1160" s="42" t="s">
        <v>2472</v>
      </c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35"/>
      <c r="T1160" s="17"/>
      <c r="U1160" s="17"/>
      <c r="V1160" s="17"/>
      <c r="W1160" s="17"/>
      <c r="X1160" s="23"/>
      <c r="Y1160" s="17"/>
      <c r="Z1160" s="18">
        <f>SUBTOTAL(9,Z1152:Z1159)</f>
        <v>459.02531676875265</v>
      </c>
    </row>
    <row r="1161" spans="1:27" s="33" customFormat="1" outlineLevel="2">
      <c r="A1161" s="16" t="s">
        <v>42</v>
      </c>
      <c r="B1161" s="16" t="s">
        <v>220</v>
      </c>
      <c r="C1161" s="16" t="s">
        <v>221</v>
      </c>
      <c r="D1161" s="16" t="s">
        <v>1659</v>
      </c>
      <c r="E1161" s="16" t="s">
        <v>1661</v>
      </c>
      <c r="F1161" s="16" t="s">
        <v>16</v>
      </c>
      <c r="G1161" s="16" t="s">
        <v>222</v>
      </c>
      <c r="H1161" s="16" t="s">
        <v>223</v>
      </c>
      <c r="I1161" s="16" t="s">
        <v>102</v>
      </c>
      <c r="J1161" s="16">
        <v>30</v>
      </c>
      <c r="K1161" s="16" t="s">
        <v>224</v>
      </c>
      <c r="L1161" s="16" t="s">
        <v>143</v>
      </c>
      <c r="M1161" s="16" t="s">
        <v>48</v>
      </c>
      <c r="N1161" s="16" t="s">
        <v>22</v>
      </c>
      <c r="O1161" s="16" t="s">
        <v>225</v>
      </c>
      <c r="P1161" s="16" t="s">
        <v>226</v>
      </c>
      <c r="Q1161" s="16" t="s">
        <v>25</v>
      </c>
      <c r="R1161" s="17">
        <v>15</v>
      </c>
      <c r="S1161" s="18">
        <f>IF(J1161&lt;25,1,1+(J1161-25)/J1161)</f>
        <v>1.1666666666666667</v>
      </c>
      <c r="T1161" s="16">
        <v>1</v>
      </c>
      <c r="U1161" s="16">
        <f>O1161*S1161*T1161</f>
        <v>38.5</v>
      </c>
      <c r="V1161" s="16"/>
      <c r="W1161" s="16"/>
      <c r="X1161" s="18">
        <f>R1161*S1161</f>
        <v>17.5</v>
      </c>
      <c r="Y1161" s="16"/>
      <c r="Z1161" s="18">
        <f>U1161+V1161+W1161+X1161+Y1161</f>
        <v>56</v>
      </c>
      <c r="AA1161" s="3"/>
    </row>
    <row r="1162" spans="1:27" s="33" customFormat="1" outlineLevel="2">
      <c r="A1162" s="21"/>
      <c r="B1162" s="21"/>
      <c r="C1162" s="21"/>
      <c r="D1162" s="16" t="s">
        <v>1649</v>
      </c>
      <c r="E1162" s="21"/>
      <c r="F1162" s="21"/>
      <c r="G1162" s="16" t="s">
        <v>222</v>
      </c>
      <c r="H1162" s="34" t="s">
        <v>1524</v>
      </c>
      <c r="I1162" s="34"/>
      <c r="J1162" s="34">
        <v>5</v>
      </c>
      <c r="K1162" s="21"/>
      <c r="L1162" s="21"/>
      <c r="M1162" s="21"/>
      <c r="N1162" s="21"/>
      <c r="O1162" s="21"/>
      <c r="P1162" s="21"/>
      <c r="Q1162" s="21"/>
      <c r="R1162" s="21"/>
      <c r="S1162" s="35"/>
      <c r="T1162" s="17"/>
      <c r="U1162" s="16"/>
      <c r="V1162" s="17">
        <f>J1162*14</f>
        <v>70</v>
      </c>
      <c r="W1162" s="17"/>
      <c r="X1162" s="23"/>
      <c r="Y1162" s="17"/>
      <c r="Z1162" s="18">
        <f>U1162+V1162+W1162+X1162+Y1162</f>
        <v>70</v>
      </c>
      <c r="AA1162" s="3"/>
    </row>
    <row r="1163" spans="1:27" s="33" customFormat="1" outlineLevel="2">
      <c r="A1163" s="21"/>
      <c r="B1163" s="21"/>
      <c r="C1163" s="21"/>
      <c r="D1163" s="16" t="s">
        <v>1650</v>
      </c>
      <c r="E1163" s="21"/>
      <c r="F1163" s="21"/>
      <c r="G1163" s="16" t="s">
        <v>222</v>
      </c>
      <c r="H1163" s="21" t="s">
        <v>1524</v>
      </c>
      <c r="I1163" s="21"/>
      <c r="J1163" s="21">
        <v>8</v>
      </c>
      <c r="K1163" s="21"/>
      <c r="L1163" s="21"/>
      <c r="M1163" s="21"/>
      <c r="N1163" s="21"/>
      <c r="O1163" s="21"/>
      <c r="P1163" s="21"/>
      <c r="Q1163" s="21"/>
      <c r="R1163" s="21"/>
      <c r="S1163" s="35"/>
      <c r="T1163" s="17"/>
      <c r="U1163" s="17"/>
      <c r="V1163" s="17"/>
      <c r="W1163" s="17"/>
      <c r="X1163" s="23"/>
      <c r="Y1163" s="17">
        <f>2*J1163</f>
        <v>16</v>
      </c>
      <c r="Z1163" s="18">
        <f>U1163+V1163+W1163+X1163+Y1163</f>
        <v>16</v>
      </c>
    </row>
    <row r="1164" spans="1:27" s="33" customFormat="1" outlineLevel="1">
      <c r="A1164" s="21"/>
      <c r="B1164" s="21"/>
      <c r="C1164" s="21"/>
      <c r="D1164" s="16"/>
      <c r="E1164" s="21"/>
      <c r="F1164" s="21"/>
      <c r="G1164" s="42" t="s">
        <v>2473</v>
      </c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35"/>
      <c r="T1164" s="17"/>
      <c r="U1164" s="17"/>
      <c r="V1164" s="17"/>
      <c r="W1164" s="17"/>
      <c r="X1164" s="23"/>
      <c r="Y1164" s="17"/>
      <c r="Z1164" s="18">
        <f>SUBTOTAL(9,Z1161:Z1163)</f>
        <v>142</v>
      </c>
    </row>
    <row r="1165" spans="1:27" s="33" customFormat="1" outlineLevel="2">
      <c r="A1165" s="16" t="s">
        <v>13</v>
      </c>
      <c r="B1165" s="16" t="s">
        <v>553</v>
      </c>
      <c r="C1165" s="16" t="s">
        <v>554</v>
      </c>
      <c r="D1165" s="16" t="s">
        <v>1651</v>
      </c>
      <c r="E1165" s="16" t="s">
        <v>1686</v>
      </c>
      <c r="F1165" s="16" t="s">
        <v>45</v>
      </c>
      <c r="G1165" s="16" t="s">
        <v>556</v>
      </c>
      <c r="H1165" s="16" t="s">
        <v>557</v>
      </c>
      <c r="I1165" s="16" t="s">
        <v>102</v>
      </c>
      <c r="J1165" s="16">
        <v>25</v>
      </c>
      <c r="K1165" s="16" t="s">
        <v>550</v>
      </c>
      <c r="L1165" s="16" t="s">
        <v>108</v>
      </c>
      <c r="M1165" s="16" t="s">
        <v>89</v>
      </c>
      <c r="N1165" s="16" t="s">
        <v>61</v>
      </c>
      <c r="O1165" s="16" t="s">
        <v>41</v>
      </c>
      <c r="P1165" s="16" t="s">
        <v>132</v>
      </c>
      <c r="Q1165" s="16" t="s">
        <v>25</v>
      </c>
      <c r="R1165" s="17">
        <v>8</v>
      </c>
      <c r="S1165" s="18">
        <f>IF(J1165&lt;25,1,1+(J1165-25)/J1165)</f>
        <v>1</v>
      </c>
      <c r="T1165" s="16">
        <v>1</v>
      </c>
      <c r="U1165" s="16">
        <f>O1165*S1165*T1165</f>
        <v>24</v>
      </c>
      <c r="V1165" s="16"/>
      <c r="W1165" s="16"/>
      <c r="X1165" s="18">
        <f>R1165*S1165</f>
        <v>8</v>
      </c>
      <c r="Y1165" s="16"/>
      <c r="Z1165" s="18">
        <f>U1165+V1165+W1165+X1165+Y1165</f>
        <v>32</v>
      </c>
      <c r="AA1165" s="3"/>
    </row>
    <row r="1166" spans="1:27" s="33" customFormat="1" outlineLevel="2">
      <c r="A1166" s="16" t="s">
        <v>521</v>
      </c>
      <c r="B1166" s="16" t="s">
        <v>897</v>
      </c>
      <c r="C1166" s="16" t="s">
        <v>898</v>
      </c>
      <c r="D1166" s="16" t="s">
        <v>2236</v>
      </c>
      <c r="E1166" s="16" t="s">
        <v>2237</v>
      </c>
      <c r="F1166" s="16" t="s">
        <v>2238</v>
      </c>
      <c r="G1166" s="16" t="s">
        <v>556</v>
      </c>
      <c r="H1166" s="16" t="s">
        <v>2239</v>
      </c>
      <c r="I1166" s="16"/>
      <c r="J1166" s="16">
        <v>2</v>
      </c>
      <c r="K1166" s="16"/>
      <c r="L1166" s="16"/>
      <c r="M1166" s="16"/>
      <c r="N1166" s="16"/>
      <c r="O1166" s="16"/>
      <c r="P1166" s="16"/>
      <c r="Q1166" s="16"/>
      <c r="R1166" s="17"/>
      <c r="S1166" s="18"/>
      <c r="T1166" s="16"/>
      <c r="U1166" s="16"/>
      <c r="V1166" s="16"/>
      <c r="W1166" s="16"/>
      <c r="X1166" s="18">
        <f>0.3*14*J1166</f>
        <v>8.4</v>
      </c>
      <c r="Y1166" s="16"/>
      <c r="Z1166" s="18">
        <f>U1166+V1166+W1166+X1166+Y1166</f>
        <v>8.4</v>
      </c>
      <c r="AA1166" s="3"/>
    </row>
    <row r="1167" spans="1:27" s="33" customFormat="1" outlineLevel="2">
      <c r="A1167" s="21"/>
      <c r="B1167" s="21"/>
      <c r="C1167" s="21"/>
      <c r="D1167" s="16" t="s">
        <v>2240</v>
      </c>
      <c r="E1167" s="21"/>
      <c r="F1167" s="21"/>
      <c r="G1167" s="16" t="s">
        <v>556</v>
      </c>
      <c r="H1167" s="34" t="s">
        <v>1499</v>
      </c>
      <c r="I1167" s="34"/>
      <c r="J1167" s="34">
        <v>4</v>
      </c>
      <c r="K1167" s="21"/>
      <c r="L1167" s="21"/>
      <c r="M1167" s="21"/>
      <c r="N1167" s="21"/>
      <c r="O1167" s="21"/>
      <c r="P1167" s="21"/>
      <c r="Q1167" s="21"/>
      <c r="R1167" s="21"/>
      <c r="S1167" s="35"/>
      <c r="T1167" s="17"/>
      <c r="U1167" s="16"/>
      <c r="V1167" s="17">
        <f>J1167*14</f>
        <v>56</v>
      </c>
      <c r="W1167" s="17"/>
      <c r="X1167" s="23"/>
      <c r="Y1167" s="17"/>
      <c r="Z1167" s="18">
        <f>U1167+V1167+W1167+X1167+Y1167</f>
        <v>56</v>
      </c>
      <c r="AA1167" s="3"/>
    </row>
    <row r="1168" spans="1:27" s="33" customFormat="1" outlineLevel="2">
      <c r="A1168" s="21"/>
      <c r="B1168" s="21"/>
      <c r="C1168" s="21"/>
      <c r="D1168" s="16" t="s">
        <v>2241</v>
      </c>
      <c r="E1168" s="21"/>
      <c r="F1168" s="21"/>
      <c r="G1168" s="16" t="s">
        <v>556</v>
      </c>
      <c r="H1168" s="21" t="s">
        <v>1499</v>
      </c>
      <c r="I1168" s="21"/>
      <c r="J1168" s="21">
        <v>5</v>
      </c>
      <c r="K1168" s="21"/>
      <c r="L1168" s="21"/>
      <c r="M1168" s="21"/>
      <c r="N1168" s="21"/>
      <c r="O1168" s="21"/>
      <c r="P1168" s="21"/>
      <c r="Q1168" s="21"/>
      <c r="R1168" s="21"/>
      <c r="S1168" s="35"/>
      <c r="T1168" s="17"/>
      <c r="U1168" s="17"/>
      <c r="V1168" s="17"/>
      <c r="W1168" s="17"/>
      <c r="X1168" s="23"/>
      <c r="Y1168" s="17">
        <f>2*J1168</f>
        <v>10</v>
      </c>
      <c r="Z1168" s="18">
        <f>U1168+V1168+W1168+X1168+Y1168</f>
        <v>10</v>
      </c>
    </row>
    <row r="1169" spans="1:27" s="33" customFormat="1" outlineLevel="1">
      <c r="A1169" s="21"/>
      <c r="B1169" s="21"/>
      <c r="C1169" s="21"/>
      <c r="D1169" s="16"/>
      <c r="E1169" s="21"/>
      <c r="F1169" s="21"/>
      <c r="G1169" s="42" t="s">
        <v>2474</v>
      </c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35"/>
      <c r="T1169" s="17"/>
      <c r="U1169" s="17"/>
      <c r="V1169" s="17"/>
      <c r="W1169" s="17"/>
      <c r="X1169" s="23"/>
      <c r="Y1169" s="17"/>
      <c r="Z1169" s="18">
        <f>SUBTOTAL(9,Z1165:Z1168)</f>
        <v>106.4</v>
      </c>
    </row>
    <row r="1170" spans="1:27" s="33" customFormat="1" outlineLevel="2">
      <c r="A1170" s="16" t="s">
        <v>521</v>
      </c>
      <c r="B1170" s="16" t="s">
        <v>1187</v>
      </c>
      <c r="C1170" s="16" t="s">
        <v>1188</v>
      </c>
      <c r="D1170" s="16" t="s">
        <v>2242</v>
      </c>
      <c r="E1170" s="16" t="s">
        <v>2243</v>
      </c>
      <c r="F1170" s="16" t="s">
        <v>45</v>
      </c>
      <c r="G1170" s="16" t="s">
        <v>870</v>
      </c>
      <c r="H1170" s="16" t="s">
        <v>871</v>
      </c>
      <c r="I1170" s="16" t="s">
        <v>54</v>
      </c>
      <c r="J1170" s="16">
        <v>20</v>
      </c>
      <c r="K1170" s="16" t="s">
        <v>925</v>
      </c>
      <c r="L1170" s="16" t="s">
        <v>188</v>
      </c>
      <c r="M1170" s="16" t="s">
        <v>896</v>
      </c>
      <c r="N1170" s="16" t="s">
        <v>61</v>
      </c>
      <c r="O1170" s="16" t="s">
        <v>24</v>
      </c>
      <c r="P1170" s="16" t="s">
        <v>25</v>
      </c>
      <c r="Q1170" s="16" t="s">
        <v>69</v>
      </c>
      <c r="R1170" s="17">
        <v>12</v>
      </c>
      <c r="S1170" s="18">
        <f>IF(J1170&lt;25,1,1+(J1170-25)/J1170)</f>
        <v>1</v>
      </c>
      <c r="T1170" s="16">
        <v>1</v>
      </c>
      <c r="U1170" s="16">
        <f>O1170*S1170*T1170</f>
        <v>20</v>
      </c>
      <c r="V1170" s="16"/>
      <c r="W1170" s="16"/>
      <c r="X1170" s="18">
        <f>R1170*S1170</f>
        <v>12</v>
      </c>
      <c r="Y1170" s="16"/>
      <c r="Z1170" s="18">
        <f>U1170+V1170+W1170+X1170+Y1170</f>
        <v>32</v>
      </c>
      <c r="AA1170" s="3"/>
    </row>
    <row r="1171" spans="1:27" s="33" customFormat="1" outlineLevel="2">
      <c r="A1171" s="16" t="s">
        <v>13</v>
      </c>
      <c r="B1171" s="16" t="s">
        <v>866</v>
      </c>
      <c r="C1171" s="16" t="s">
        <v>867</v>
      </c>
      <c r="D1171" s="16" t="s">
        <v>1659</v>
      </c>
      <c r="E1171" s="16" t="s">
        <v>1661</v>
      </c>
      <c r="F1171" s="16" t="s">
        <v>16</v>
      </c>
      <c r="G1171" s="16" t="s">
        <v>870</v>
      </c>
      <c r="H1171" s="16" t="s">
        <v>871</v>
      </c>
      <c r="I1171" s="16" t="s">
        <v>54</v>
      </c>
      <c r="J1171" s="16">
        <v>65</v>
      </c>
      <c r="K1171" s="16" t="s">
        <v>171</v>
      </c>
      <c r="L1171" s="16" t="s">
        <v>415</v>
      </c>
      <c r="M1171" s="16" t="s">
        <v>166</v>
      </c>
      <c r="N1171" s="16" t="s">
        <v>22</v>
      </c>
      <c r="O1171" s="16" t="s">
        <v>22</v>
      </c>
      <c r="P1171" s="16" t="s">
        <v>25</v>
      </c>
      <c r="Q1171" s="16" t="s">
        <v>25</v>
      </c>
      <c r="R1171" s="17">
        <v>0</v>
      </c>
      <c r="S1171" s="18">
        <f>IF(J1171&lt;25,1,1+(J1171-25)/J1171)</f>
        <v>1.6153846153846154</v>
      </c>
      <c r="T1171" s="16">
        <v>1</v>
      </c>
      <c r="U1171" s="16">
        <f>O1171*S1171*T1171</f>
        <v>77.538461538461547</v>
      </c>
      <c r="V1171" s="16"/>
      <c r="W1171" s="16"/>
      <c r="X1171" s="18"/>
      <c r="Y1171" s="16"/>
      <c r="Z1171" s="18">
        <f>U1171+V1171+W1171+X1171+Y1171</f>
        <v>77.538461538461547</v>
      </c>
      <c r="AA1171" s="3"/>
    </row>
    <row r="1172" spans="1:27" s="33" customFormat="1" outlineLevel="2">
      <c r="A1172" s="16" t="s">
        <v>30</v>
      </c>
      <c r="B1172" s="16" t="s">
        <v>876</v>
      </c>
      <c r="C1172" s="16" t="s">
        <v>877</v>
      </c>
      <c r="D1172" s="16" t="s">
        <v>1766</v>
      </c>
      <c r="E1172" s="16" t="s">
        <v>1661</v>
      </c>
      <c r="F1172" s="16" t="s">
        <v>16</v>
      </c>
      <c r="G1172" s="16" t="s">
        <v>870</v>
      </c>
      <c r="H1172" s="16" t="s">
        <v>871</v>
      </c>
      <c r="I1172" s="16" t="s">
        <v>54</v>
      </c>
      <c r="J1172" s="16">
        <v>31</v>
      </c>
      <c r="K1172" s="16" t="s">
        <v>94</v>
      </c>
      <c r="L1172" s="16" t="s">
        <v>878</v>
      </c>
      <c r="M1172" s="16" t="s">
        <v>38</v>
      </c>
      <c r="N1172" s="16" t="s">
        <v>22</v>
      </c>
      <c r="O1172" s="16" t="s">
        <v>22</v>
      </c>
      <c r="P1172" s="16" t="s">
        <v>25</v>
      </c>
      <c r="Q1172" s="16" t="s">
        <v>25</v>
      </c>
      <c r="R1172" s="17">
        <v>0</v>
      </c>
      <c r="S1172" s="18">
        <f>IF(J1172&lt;25,1,1+(J1172-25)/J1172)</f>
        <v>1.1935483870967742</v>
      </c>
      <c r="T1172" s="16">
        <v>2</v>
      </c>
      <c r="U1172" s="16">
        <f>O1172*S1172*T1172</f>
        <v>114.58064516129033</v>
      </c>
      <c r="V1172" s="16"/>
      <c r="W1172" s="16"/>
      <c r="X1172" s="18"/>
      <c r="Y1172" s="16"/>
      <c r="Z1172" s="18">
        <f>U1172+V1172+W1172+X1172+Y1172</f>
        <v>114.58064516129033</v>
      </c>
      <c r="AA1172" s="3"/>
    </row>
    <row r="1173" spans="1:27" s="33" customFormat="1" outlineLevel="2">
      <c r="A1173" s="21"/>
      <c r="B1173" s="21"/>
      <c r="C1173" s="21"/>
      <c r="D1173" s="16" t="s">
        <v>1664</v>
      </c>
      <c r="E1173" s="21"/>
      <c r="F1173" s="21"/>
      <c r="G1173" s="16" t="s">
        <v>870</v>
      </c>
      <c r="H1173" s="34" t="s">
        <v>1500</v>
      </c>
      <c r="I1173" s="34"/>
      <c r="J1173" s="34">
        <v>6</v>
      </c>
      <c r="K1173" s="21"/>
      <c r="L1173" s="21"/>
      <c r="M1173" s="21"/>
      <c r="N1173" s="21"/>
      <c r="O1173" s="21"/>
      <c r="P1173" s="21"/>
      <c r="Q1173" s="21"/>
      <c r="R1173" s="21"/>
      <c r="S1173" s="35"/>
      <c r="T1173" s="17"/>
      <c r="U1173" s="16"/>
      <c r="V1173" s="17">
        <f>J1173*14</f>
        <v>84</v>
      </c>
      <c r="W1173" s="17"/>
      <c r="X1173" s="23"/>
      <c r="Y1173" s="17"/>
      <c r="Z1173" s="18">
        <f>U1173+V1173+W1173+X1173+Y1173</f>
        <v>84</v>
      </c>
      <c r="AA1173" s="3"/>
    </row>
    <row r="1174" spans="1:27" s="33" customFormat="1" outlineLevel="2">
      <c r="A1174" s="21"/>
      <c r="B1174" s="21"/>
      <c r="C1174" s="21"/>
      <c r="D1174" s="16" t="s">
        <v>1650</v>
      </c>
      <c r="E1174" s="21"/>
      <c r="F1174" s="21"/>
      <c r="G1174" s="16" t="s">
        <v>870</v>
      </c>
      <c r="H1174" s="21" t="s">
        <v>1500</v>
      </c>
      <c r="I1174" s="21"/>
      <c r="J1174" s="21">
        <v>5</v>
      </c>
      <c r="K1174" s="21"/>
      <c r="L1174" s="21"/>
      <c r="M1174" s="21"/>
      <c r="N1174" s="21"/>
      <c r="O1174" s="21"/>
      <c r="P1174" s="21"/>
      <c r="Q1174" s="21"/>
      <c r="R1174" s="21"/>
      <c r="S1174" s="35"/>
      <c r="T1174" s="17"/>
      <c r="U1174" s="17"/>
      <c r="V1174" s="17"/>
      <c r="W1174" s="17"/>
      <c r="X1174" s="23"/>
      <c r="Y1174" s="17">
        <f>2*J1174</f>
        <v>10</v>
      </c>
      <c r="Z1174" s="18">
        <f>U1174+V1174+W1174+X1174+Y1174</f>
        <v>10</v>
      </c>
    </row>
    <row r="1175" spans="1:27" s="33" customFormat="1" outlineLevel="1">
      <c r="A1175" s="21"/>
      <c r="B1175" s="21"/>
      <c r="C1175" s="21"/>
      <c r="D1175" s="16"/>
      <c r="E1175" s="21"/>
      <c r="F1175" s="21"/>
      <c r="G1175" s="42" t="s">
        <v>2475</v>
      </c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35"/>
      <c r="T1175" s="17"/>
      <c r="U1175" s="17"/>
      <c r="V1175" s="17"/>
      <c r="W1175" s="17"/>
      <c r="X1175" s="23"/>
      <c r="Y1175" s="17"/>
      <c r="Z1175" s="18">
        <f>SUBTOTAL(9,Z1170:Z1174)</f>
        <v>318.11910669975191</v>
      </c>
    </row>
    <row r="1176" spans="1:27" s="33" customFormat="1" outlineLevel="2">
      <c r="A1176" s="21"/>
      <c r="B1176" s="21"/>
      <c r="C1176" s="21"/>
      <c r="D1176" s="16" t="s">
        <v>1668</v>
      </c>
      <c r="E1176" s="21"/>
      <c r="F1176" s="21"/>
      <c r="G1176" s="36" t="s">
        <v>2244</v>
      </c>
      <c r="H1176" s="34" t="s">
        <v>1501</v>
      </c>
      <c r="I1176" s="34"/>
      <c r="J1176" s="34">
        <v>5</v>
      </c>
      <c r="K1176" s="21"/>
      <c r="L1176" s="21"/>
      <c r="M1176" s="21"/>
      <c r="N1176" s="21"/>
      <c r="O1176" s="21"/>
      <c r="P1176" s="21"/>
      <c r="Q1176" s="21"/>
      <c r="R1176" s="21"/>
      <c r="S1176" s="35"/>
      <c r="T1176" s="17"/>
      <c r="U1176" s="16"/>
      <c r="V1176" s="17">
        <f>J1176*14</f>
        <v>70</v>
      </c>
      <c r="W1176" s="17"/>
      <c r="X1176" s="23"/>
      <c r="Y1176" s="17"/>
      <c r="Z1176" s="18">
        <f>U1176+V1176+W1176+X1176+Y1176</f>
        <v>70</v>
      </c>
      <c r="AA1176" s="3"/>
    </row>
    <row r="1177" spans="1:27" s="33" customFormat="1" outlineLevel="2">
      <c r="A1177" s="21"/>
      <c r="B1177" s="21"/>
      <c r="C1177" s="21"/>
      <c r="D1177" s="16" t="s">
        <v>1650</v>
      </c>
      <c r="E1177" s="21"/>
      <c r="F1177" s="21"/>
      <c r="G1177" s="36" t="s">
        <v>2244</v>
      </c>
      <c r="H1177" s="21" t="s">
        <v>1501</v>
      </c>
      <c r="I1177" s="21"/>
      <c r="J1177" s="21">
        <v>5</v>
      </c>
      <c r="K1177" s="21"/>
      <c r="L1177" s="21"/>
      <c r="M1177" s="21"/>
      <c r="N1177" s="21"/>
      <c r="O1177" s="21"/>
      <c r="P1177" s="21"/>
      <c r="Q1177" s="21"/>
      <c r="R1177" s="21"/>
      <c r="S1177" s="35"/>
      <c r="T1177" s="17"/>
      <c r="U1177" s="17"/>
      <c r="V1177" s="17"/>
      <c r="W1177" s="17"/>
      <c r="X1177" s="23"/>
      <c r="Y1177" s="17">
        <f>2*J1177</f>
        <v>10</v>
      </c>
      <c r="Z1177" s="18">
        <f>U1177+V1177+W1177+X1177+Y1177</f>
        <v>10</v>
      </c>
    </row>
    <row r="1178" spans="1:27" s="33" customFormat="1" outlineLevel="1">
      <c r="A1178" s="21"/>
      <c r="B1178" s="21"/>
      <c r="C1178" s="21"/>
      <c r="D1178" s="16"/>
      <c r="E1178" s="21"/>
      <c r="F1178" s="21"/>
      <c r="G1178" s="44" t="s">
        <v>2476</v>
      </c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35"/>
      <c r="T1178" s="17"/>
      <c r="U1178" s="17"/>
      <c r="V1178" s="17"/>
      <c r="W1178" s="17"/>
      <c r="X1178" s="23"/>
      <c r="Y1178" s="17"/>
      <c r="Z1178" s="18">
        <f>SUBTOTAL(9,Z1176:Z1177)</f>
        <v>80</v>
      </c>
    </row>
    <row r="1179" spans="1:27" s="33" customFormat="1" outlineLevel="2">
      <c r="A1179" s="16" t="s">
        <v>13</v>
      </c>
      <c r="B1179" s="16" t="s">
        <v>235</v>
      </c>
      <c r="C1179" s="16" t="s">
        <v>236</v>
      </c>
      <c r="D1179" s="16" t="s">
        <v>1812</v>
      </c>
      <c r="E1179" s="16" t="s">
        <v>1686</v>
      </c>
      <c r="F1179" s="16" t="s">
        <v>16</v>
      </c>
      <c r="G1179" s="16" t="s">
        <v>243</v>
      </c>
      <c r="H1179" s="16" t="s">
        <v>244</v>
      </c>
      <c r="I1179" s="16" t="s">
        <v>19</v>
      </c>
      <c r="J1179" s="16">
        <v>24</v>
      </c>
      <c r="K1179" s="16" t="s">
        <v>237</v>
      </c>
      <c r="L1179" s="16" t="s">
        <v>143</v>
      </c>
      <c r="M1179" s="16" t="s">
        <v>109</v>
      </c>
      <c r="N1179" s="16" t="s">
        <v>22</v>
      </c>
      <c r="O1179" s="16" t="s">
        <v>238</v>
      </c>
      <c r="P1179" s="16" t="s">
        <v>25</v>
      </c>
      <c r="Q1179" s="16" t="s">
        <v>239</v>
      </c>
      <c r="R1179" s="17">
        <v>10</v>
      </c>
      <c r="S1179" s="18">
        <f>IF(J1179&lt;25,1,1+(J1179-25)/J1179)</f>
        <v>1</v>
      </c>
      <c r="T1179" s="16">
        <v>1</v>
      </c>
      <c r="U1179" s="16">
        <f>O1179*S1179*T1179</f>
        <v>38</v>
      </c>
      <c r="V1179" s="16"/>
      <c r="W1179" s="16"/>
      <c r="X1179" s="18">
        <f>R1179*S1179</f>
        <v>10</v>
      </c>
      <c r="Y1179" s="16"/>
      <c r="Z1179" s="18">
        <f>U1179+V1179+W1179+X1179+Y1179</f>
        <v>48</v>
      </c>
      <c r="AA1179" s="3"/>
    </row>
    <row r="1180" spans="1:27" s="33" customFormat="1" outlineLevel="2">
      <c r="A1180" s="16" t="s">
        <v>521</v>
      </c>
      <c r="B1180" s="16" t="s">
        <v>1215</v>
      </c>
      <c r="C1180" s="16" t="s">
        <v>1216</v>
      </c>
      <c r="D1180" s="16" t="s">
        <v>1666</v>
      </c>
      <c r="E1180" s="16" t="s">
        <v>1667</v>
      </c>
      <c r="F1180" s="16" t="s">
        <v>16</v>
      </c>
      <c r="G1180" s="16" t="s">
        <v>243</v>
      </c>
      <c r="H1180" s="16" t="s">
        <v>244</v>
      </c>
      <c r="I1180" s="16" t="s">
        <v>19</v>
      </c>
      <c r="J1180" s="16">
        <v>60</v>
      </c>
      <c r="K1180" s="16" t="s">
        <v>1217</v>
      </c>
      <c r="L1180" s="16" t="s">
        <v>1218</v>
      </c>
      <c r="M1180" s="16" t="s">
        <v>642</v>
      </c>
      <c r="N1180" s="16" t="s">
        <v>22</v>
      </c>
      <c r="O1180" s="16" t="s">
        <v>238</v>
      </c>
      <c r="P1180" s="16" t="s">
        <v>239</v>
      </c>
      <c r="Q1180" s="16" t="s">
        <v>25</v>
      </c>
      <c r="R1180" s="17">
        <v>10</v>
      </c>
      <c r="S1180" s="18">
        <f>IF(J1180&lt;25,1,1+(J1180-25)/J1180)</f>
        <v>1.5833333333333335</v>
      </c>
      <c r="T1180" s="16">
        <v>1</v>
      </c>
      <c r="U1180" s="16">
        <f>O1180*S1180*T1180</f>
        <v>60.166666666666671</v>
      </c>
      <c r="V1180" s="16"/>
      <c r="W1180" s="16"/>
      <c r="X1180" s="18">
        <f>R1180*S1180</f>
        <v>15.833333333333336</v>
      </c>
      <c r="Y1180" s="16"/>
      <c r="Z1180" s="18">
        <f>U1180+V1180+W1180+X1180+Y1180</f>
        <v>76</v>
      </c>
      <c r="AA1180" s="3"/>
    </row>
    <row r="1181" spans="1:27" s="33" customFormat="1" outlineLevel="2">
      <c r="A1181" s="16" t="s">
        <v>521</v>
      </c>
      <c r="B1181" s="16" t="s">
        <v>640</v>
      </c>
      <c r="C1181" s="16" t="s">
        <v>641</v>
      </c>
      <c r="D1181" s="16" t="s">
        <v>1647</v>
      </c>
      <c r="E1181" s="16" t="s">
        <v>1648</v>
      </c>
      <c r="F1181" s="16" t="s">
        <v>45</v>
      </c>
      <c r="G1181" s="16" t="s">
        <v>243</v>
      </c>
      <c r="H1181" s="16" t="s">
        <v>244</v>
      </c>
      <c r="I1181" s="16" t="s">
        <v>19</v>
      </c>
      <c r="J1181" s="16">
        <v>18</v>
      </c>
      <c r="K1181" s="16" t="s">
        <v>329</v>
      </c>
      <c r="L1181" s="16" t="s">
        <v>436</v>
      </c>
      <c r="M1181" s="16" t="s">
        <v>642</v>
      </c>
      <c r="N1181" s="16" t="s">
        <v>25</v>
      </c>
      <c r="O1181" s="16" t="s">
        <v>25</v>
      </c>
      <c r="P1181" s="16" t="s">
        <v>25</v>
      </c>
      <c r="Q1181" s="16" t="s">
        <v>25</v>
      </c>
      <c r="R1181" s="17"/>
      <c r="S1181" s="18">
        <f>IF(J1181&lt;25,1,1+(J1181-25)/J1181)</f>
        <v>1</v>
      </c>
      <c r="T1181" s="16"/>
      <c r="U1181" s="16"/>
      <c r="V1181" s="16"/>
      <c r="W1181" s="16"/>
      <c r="X1181" s="18">
        <f>32*S1181*F1181</f>
        <v>64</v>
      </c>
      <c r="Y1181" s="16"/>
      <c r="Z1181" s="18">
        <f>U1181+V1181+W1181+X1181+Y1181</f>
        <v>64</v>
      </c>
      <c r="AA1181" s="8"/>
    </row>
    <row r="1182" spans="1:27" s="33" customFormat="1" outlineLevel="2">
      <c r="A1182" s="16" t="s">
        <v>13</v>
      </c>
      <c r="B1182" s="16" t="s">
        <v>816</v>
      </c>
      <c r="C1182" s="16" t="s">
        <v>817</v>
      </c>
      <c r="D1182" s="16" t="s">
        <v>1719</v>
      </c>
      <c r="E1182" s="16" t="s">
        <v>1648</v>
      </c>
      <c r="F1182" s="16" t="s">
        <v>45</v>
      </c>
      <c r="G1182" s="16" t="s">
        <v>243</v>
      </c>
      <c r="H1182" s="16" t="s">
        <v>244</v>
      </c>
      <c r="I1182" s="16" t="s">
        <v>19</v>
      </c>
      <c r="J1182" s="16">
        <v>32</v>
      </c>
      <c r="K1182" s="16" t="s">
        <v>187</v>
      </c>
      <c r="L1182" s="16" t="s">
        <v>88</v>
      </c>
      <c r="M1182" s="16" t="s">
        <v>818</v>
      </c>
      <c r="N1182" s="16" t="s">
        <v>61</v>
      </c>
      <c r="O1182" s="16" t="s">
        <v>631</v>
      </c>
      <c r="P1182" s="16" t="s">
        <v>234</v>
      </c>
      <c r="Q1182" s="16" t="s">
        <v>25</v>
      </c>
      <c r="R1182" s="17">
        <v>6</v>
      </c>
      <c r="S1182" s="18">
        <f>IF(J1182&lt;25,1,1+(J1182-25)/J1182)</f>
        <v>1.21875</v>
      </c>
      <c r="T1182" s="16">
        <v>1</v>
      </c>
      <c r="U1182" s="16">
        <f>O1182*S1182*T1182</f>
        <v>31.6875</v>
      </c>
      <c r="V1182" s="16"/>
      <c r="W1182" s="16"/>
      <c r="X1182" s="18">
        <f>R1182*S1182</f>
        <v>7.3125</v>
      </c>
      <c r="Y1182" s="16"/>
      <c r="Z1182" s="18">
        <f>U1182+V1182+W1182+X1182+Y1182</f>
        <v>39</v>
      </c>
      <c r="AA1182" s="3"/>
    </row>
    <row r="1183" spans="1:27" s="33" customFormat="1" outlineLevel="2">
      <c r="A1183" s="21"/>
      <c r="B1183" s="21"/>
      <c r="C1183" s="21"/>
      <c r="D1183" s="16" t="s">
        <v>1649</v>
      </c>
      <c r="E1183" s="21"/>
      <c r="F1183" s="21"/>
      <c r="G1183" s="16" t="s">
        <v>243</v>
      </c>
      <c r="H1183" s="34" t="s">
        <v>1484</v>
      </c>
      <c r="I1183" s="34"/>
      <c r="J1183" s="34">
        <v>4</v>
      </c>
      <c r="K1183" s="21"/>
      <c r="L1183" s="21"/>
      <c r="M1183" s="21"/>
      <c r="N1183" s="21"/>
      <c r="O1183" s="21"/>
      <c r="P1183" s="21"/>
      <c r="Q1183" s="21"/>
      <c r="R1183" s="21"/>
      <c r="S1183" s="35"/>
      <c r="T1183" s="17"/>
      <c r="U1183" s="16"/>
      <c r="V1183" s="17">
        <f>J1183*14</f>
        <v>56</v>
      </c>
      <c r="W1183" s="17"/>
      <c r="X1183" s="23"/>
      <c r="Y1183" s="17"/>
      <c r="Z1183" s="18">
        <f>U1183+V1183+W1183+X1183+Y1183</f>
        <v>56</v>
      </c>
      <c r="AA1183" s="3"/>
    </row>
    <row r="1184" spans="1:27" s="33" customFormat="1" outlineLevel="2">
      <c r="A1184" s="21"/>
      <c r="B1184" s="21"/>
      <c r="C1184" s="21"/>
      <c r="D1184" s="16" t="s">
        <v>1650</v>
      </c>
      <c r="E1184" s="21"/>
      <c r="F1184" s="21"/>
      <c r="G1184" s="16" t="s">
        <v>243</v>
      </c>
      <c r="H1184" s="21" t="s">
        <v>1484</v>
      </c>
      <c r="I1184" s="21"/>
      <c r="J1184" s="21">
        <v>3</v>
      </c>
      <c r="K1184" s="21"/>
      <c r="L1184" s="21"/>
      <c r="M1184" s="21"/>
      <c r="N1184" s="21"/>
      <c r="O1184" s="21"/>
      <c r="P1184" s="21"/>
      <c r="Q1184" s="21"/>
      <c r="R1184" s="21"/>
      <c r="S1184" s="35"/>
      <c r="T1184" s="17"/>
      <c r="U1184" s="17"/>
      <c r="V1184" s="17"/>
      <c r="W1184" s="17"/>
      <c r="X1184" s="23"/>
      <c r="Y1184" s="17">
        <f>2*J1184</f>
        <v>6</v>
      </c>
      <c r="Z1184" s="18">
        <f>U1184+V1184+W1184+X1184+Y1184</f>
        <v>6</v>
      </c>
    </row>
    <row r="1185" spans="1:27" s="33" customFormat="1" outlineLevel="1">
      <c r="A1185" s="21"/>
      <c r="B1185" s="21"/>
      <c r="C1185" s="21"/>
      <c r="D1185" s="16"/>
      <c r="E1185" s="21"/>
      <c r="F1185" s="21"/>
      <c r="G1185" s="42" t="s">
        <v>2477</v>
      </c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35"/>
      <c r="T1185" s="17"/>
      <c r="U1185" s="17"/>
      <c r="V1185" s="17"/>
      <c r="W1185" s="17"/>
      <c r="X1185" s="23"/>
      <c r="Y1185" s="17"/>
      <c r="Z1185" s="18">
        <f>SUBTOTAL(9,Z1179:Z1184)</f>
        <v>289</v>
      </c>
    </row>
    <row r="1186" spans="1:27" s="33" customFormat="1" outlineLevel="2">
      <c r="A1186" s="16" t="s">
        <v>521</v>
      </c>
      <c r="B1186" s="16" t="s">
        <v>1112</v>
      </c>
      <c r="C1186" s="16" t="s">
        <v>1113</v>
      </c>
      <c r="D1186" s="16" t="s">
        <v>1765</v>
      </c>
      <c r="E1186" s="16" t="s">
        <v>1652</v>
      </c>
      <c r="F1186" s="16" t="s">
        <v>16</v>
      </c>
      <c r="G1186" s="16" t="s">
        <v>1114</v>
      </c>
      <c r="H1186" s="16" t="s">
        <v>1115</v>
      </c>
      <c r="I1186" s="16" t="s">
        <v>1116</v>
      </c>
      <c r="J1186" s="16">
        <v>24</v>
      </c>
      <c r="K1186" s="16" t="s">
        <v>1014</v>
      </c>
      <c r="L1186" s="16" t="s">
        <v>1117</v>
      </c>
      <c r="M1186" s="16" t="s">
        <v>906</v>
      </c>
      <c r="N1186" s="16" t="s">
        <v>22</v>
      </c>
      <c r="O1186" s="16" t="s">
        <v>233</v>
      </c>
      <c r="P1186" s="16" t="s">
        <v>234</v>
      </c>
      <c r="Q1186" s="16" t="s">
        <v>25</v>
      </c>
      <c r="R1186" s="17">
        <v>6</v>
      </c>
      <c r="S1186" s="18">
        <f>IF(J1186&lt;25,1,1+(J1186-25)/J1186)</f>
        <v>1</v>
      </c>
      <c r="T1186" s="16">
        <v>1.2</v>
      </c>
      <c r="U1186" s="16">
        <f>O1186*S1186*T1186</f>
        <v>50.4</v>
      </c>
      <c r="V1186" s="16"/>
      <c r="W1186" s="16"/>
      <c r="X1186" s="18">
        <f>R1186*S1186</f>
        <v>6</v>
      </c>
      <c r="Y1186" s="16"/>
      <c r="Z1186" s="18">
        <f>U1186+V1186+W1186+X1186+Y1186</f>
        <v>56.4</v>
      </c>
    </row>
    <row r="1187" spans="1:27" s="33" customFormat="1" outlineLevel="2">
      <c r="A1187" s="16" t="s">
        <v>521</v>
      </c>
      <c r="B1187" s="16" t="s">
        <v>897</v>
      </c>
      <c r="C1187" s="16" t="s">
        <v>898</v>
      </c>
      <c r="D1187" s="16" t="s">
        <v>2245</v>
      </c>
      <c r="E1187" s="16" t="s">
        <v>2246</v>
      </c>
      <c r="F1187" s="16" t="s">
        <v>2247</v>
      </c>
      <c r="G1187" s="16" t="s">
        <v>1114</v>
      </c>
      <c r="H1187" s="16" t="s">
        <v>2248</v>
      </c>
      <c r="I1187" s="16"/>
      <c r="J1187" s="16">
        <v>1</v>
      </c>
      <c r="K1187" s="16"/>
      <c r="L1187" s="16"/>
      <c r="M1187" s="16"/>
      <c r="N1187" s="16"/>
      <c r="O1187" s="16"/>
      <c r="P1187" s="16"/>
      <c r="Q1187" s="16"/>
      <c r="R1187" s="17"/>
      <c r="S1187" s="18"/>
      <c r="T1187" s="16"/>
      <c r="U1187" s="16"/>
      <c r="V1187" s="16"/>
      <c r="W1187" s="16"/>
      <c r="X1187" s="18">
        <f>0.3*14*J1187</f>
        <v>4.2</v>
      </c>
      <c r="Y1187" s="16"/>
      <c r="Z1187" s="18">
        <f>U1187+V1187+W1187+X1187+Y1187</f>
        <v>4.2</v>
      </c>
      <c r="AA1187" s="3"/>
    </row>
    <row r="1188" spans="1:27" s="33" customFormat="1" outlineLevel="2">
      <c r="A1188" s="21"/>
      <c r="B1188" s="21"/>
      <c r="C1188" s="21"/>
      <c r="D1188" s="16" t="s">
        <v>2249</v>
      </c>
      <c r="E1188" s="21"/>
      <c r="F1188" s="21"/>
      <c r="G1188" s="16" t="s">
        <v>1114</v>
      </c>
      <c r="H1188" s="34" t="s">
        <v>1502</v>
      </c>
      <c r="I1188" s="34"/>
      <c r="J1188" s="34">
        <v>3</v>
      </c>
      <c r="K1188" s="21"/>
      <c r="L1188" s="21"/>
      <c r="M1188" s="21"/>
      <c r="N1188" s="21"/>
      <c r="O1188" s="21"/>
      <c r="P1188" s="21"/>
      <c r="Q1188" s="21"/>
      <c r="R1188" s="21"/>
      <c r="S1188" s="35"/>
      <c r="T1188" s="17"/>
      <c r="U1188" s="16"/>
      <c r="V1188" s="17">
        <f>J1188*14</f>
        <v>42</v>
      </c>
      <c r="W1188" s="17"/>
      <c r="X1188" s="23"/>
      <c r="Y1188" s="17"/>
      <c r="Z1188" s="18">
        <f>U1188+V1188+W1188+X1188+Y1188</f>
        <v>42</v>
      </c>
      <c r="AA1188" s="3"/>
    </row>
    <row r="1189" spans="1:27" s="33" customFormat="1" outlineLevel="2">
      <c r="A1189" s="21"/>
      <c r="B1189" s="21"/>
      <c r="C1189" s="21"/>
      <c r="D1189" s="16" t="s">
        <v>2250</v>
      </c>
      <c r="E1189" s="21"/>
      <c r="F1189" s="21"/>
      <c r="G1189" s="16" t="s">
        <v>1114</v>
      </c>
      <c r="H1189" s="21" t="s">
        <v>1502</v>
      </c>
      <c r="I1189" s="21"/>
      <c r="J1189" s="21">
        <v>5</v>
      </c>
      <c r="K1189" s="21"/>
      <c r="L1189" s="21"/>
      <c r="M1189" s="21"/>
      <c r="N1189" s="21"/>
      <c r="O1189" s="21"/>
      <c r="P1189" s="21"/>
      <c r="Q1189" s="21"/>
      <c r="R1189" s="21"/>
      <c r="S1189" s="35"/>
      <c r="T1189" s="17"/>
      <c r="U1189" s="17"/>
      <c r="V1189" s="17"/>
      <c r="W1189" s="17"/>
      <c r="X1189" s="23"/>
      <c r="Y1189" s="17">
        <f>2*J1189</f>
        <v>10</v>
      </c>
      <c r="Z1189" s="18">
        <f>U1189+V1189+W1189+X1189+Y1189</f>
        <v>10</v>
      </c>
    </row>
    <row r="1190" spans="1:27" s="33" customFormat="1" outlineLevel="1">
      <c r="A1190" s="21"/>
      <c r="B1190" s="21"/>
      <c r="C1190" s="21"/>
      <c r="D1190" s="16"/>
      <c r="E1190" s="21"/>
      <c r="F1190" s="21"/>
      <c r="G1190" s="42" t="s">
        <v>2478</v>
      </c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35"/>
      <c r="T1190" s="17"/>
      <c r="U1190" s="17"/>
      <c r="V1190" s="17"/>
      <c r="W1190" s="17"/>
      <c r="X1190" s="23"/>
      <c r="Y1190" s="17"/>
      <c r="Z1190" s="18">
        <f>SUBTOTAL(9,Z1186:Z1189)</f>
        <v>112.6</v>
      </c>
    </row>
    <row r="1191" spans="1:27" s="33" customFormat="1" outlineLevel="2">
      <c r="A1191" s="16" t="s">
        <v>521</v>
      </c>
      <c r="B1191" s="16" t="s">
        <v>1097</v>
      </c>
      <c r="C1191" s="16" t="s">
        <v>1098</v>
      </c>
      <c r="D1191" s="16" t="s">
        <v>2251</v>
      </c>
      <c r="E1191" s="16" t="s">
        <v>2252</v>
      </c>
      <c r="F1191" s="16" t="s">
        <v>45</v>
      </c>
      <c r="G1191" s="16" t="s">
        <v>1099</v>
      </c>
      <c r="H1191" s="16" t="s">
        <v>1100</v>
      </c>
      <c r="I1191" s="16" t="s">
        <v>54</v>
      </c>
      <c r="J1191" s="16">
        <v>43</v>
      </c>
      <c r="K1191" s="16" t="s">
        <v>1045</v>
      </c>
      <c r="L1191" s="16" t="s">
        <v>1020</v>
      </c>
      <c r="M1191" s="16" t="s">
        <v>527</v>
      </c>
      <c r="N1191" s="16" t="s">
        <v>25</v>
      </c>
      <c r="O1191" s="16" t="s">
        <v>25</v>
      </c>
      <c r="P1191" s="16" t="s">
        <v>25</v>
      </c>
      <c r="Q1191" s="16" t="s">
        <v>25</v>
      </c>
      <c r="R1191" s="17"/>
      <c r="S1191" s="18">
        <f>IF(J1191&lt;25,1,1+(J1191-25)/J1191)</f>
        <v>1.4186046511627908</v>
      </c>
      <c r="T1191" s="16"/>
      <c r="U1191" s="16"/>
      <c r="V1191" s="16"/>
      <c r="W1191" s="16"/>
      <c r="X1191" s="18">
        <f>32*S1191*F1191</f>
        <v>90.79069767441861</v>
      </c>
      <c r="Y1191" s="16"/>
      <c r="Z1191" s="18">
        <f>U1191+V1191+W1191+X1191+Y1191</f>
        <v>90.79069767441861</v>
      </c>
      <c r="AA1191" s="8"/>
    </row>
    <row r="1192" spans="1:27" s="33" customFormat="1" outlineLevel="2">
      <c r="A1192" s="21"/>
      <c r="B1192" s="21"/>
      <c r="C1192" s="21"/>
      <c r="D1192" s="16" t="s">
        <v>1664</v>
      </c>
      <c r="E1192" s="21"/>
      <c r="F1192" s="21"/>
      <c r="G1192" s="16" t="s">
        <v>1099</v>
      </c>
      <c r="H1192" s="34" t="s">
        <v>1628</v>
      </c>
      <c r="I1192" s="34"/>
      <c r="J1192" s="34">
        <v>2</v>
      </c>
      <c r="K1192" s="21"/>
      <c r="L1192" s="21"/>
      <c r="M1192" s="21"/>
      <c r="N1192" s="21"/>
      <c r="O1192" s="21"/>
      <c r="P1192" s="21"/>
      <c r="Q1192" s="21"/>
      <c r="R1192" s="21"/>
      <c r="S1192" s="35"/>
      <c r="T1192" s="17"/>
      <c r="U1192" s="16"/>
      <c r="V1192" s="17">
        <f>J1192*14</f>
        <v>28</v>
      </c>
      <c r="W1192" s="17"/>
      <c r="X1192" s="23"/>
      <c r="Y1192" s="17"/>
      <c r="Z1192" s="18">
        <f>U1192+V1192+W1192+X1192+Y1192</f>
        <v>28</v>
      </c>
      <c r="AA1192" s="3"/>
    </row>
    <row r="1193" spans="1:27" s="33" customFormat="1" outlineLevel="2">
      <c r="A1193" s="21"/>
      <c r="B1193" s="21"/>
      <c r="C1193" s="21"/>
      <c r="D1193" s="16" t="s">
        <v>1665</v>
      </c>
      <c r="E1193" s="21"/>
      <c r="F1193" s="21"/>
      <c r="G1193" s="16" t="s">
        <v>1099</v>
      </c>
      <c r="H1193" s="21" t="s">
        <v>1628</v>
      </c>
      <c r="I1193" s="21"/>
      <c r="J1193" s="21">
        <v>12</v>
      </c>
      <c r="K1193" s="21"/>
      <c r="L1193" s="21"/>
      <c r="M1193" s="21"/>
      <c r="N1193" s="21"/>
      <c r="O1193" s="21"/>
      <c r="P1193" s="21"/>
      <c r="Q1193" s="21"/>
      <c r="R1193" s="21"/>
      <c r="S1193" s="35"/>
      <c r="T1193" s="17"/>
      <c r="U1193" s="17"/>
      <c r="V1193" s="17"/>
      <c r="W1193" s="17"/>
      <c r="X1193" s="23"/>
      <c r="Y1193" s="17">
        <f>2*J1193</f>
        <v>24</v>
      </c>
      <c r="Z1193" s="18">
        <f>U1193+V1193+W1193+X1193+Y1193</f>
        <v>24</v>
      </c>
    </row>
    <row r="1194" spans="1:27" s="33" customFormat="1" outlineLevel="1">
      <c r="A1194" s="21"/>
      <c r="B1194" s="21"/>
      <c r="C1194" s="21"/>
      <c r="D1194" s="16"/>
      <c r="E1194" s="21"/>
      <c r="F1194" s="21"/>
      <c r="G1194" s="42" t="s">
        <v>2479</v>
      </c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35"/>
      <c r="T1194" s="17"/>
      <c r="U1194" s="17"/>
      <c r="V1194" s="17"/>
      <c r="W1194" s="17"/>
      <c r="X1194" s="23"/>
      <c r="Y1194" s="17"/>
      <c r="Z1194" s="18">
        <f>SUBTOTAL(9,Z1191:Z1193)</f>
        <v>142.7906976744186</v>
      </c>
    </row>
    <row r="1195" spans="1:27" s="33" customFormat="1" outlineLevel="2">
      <c r="A1195" s="11"/>
      <c r="B1195" s="11"/>
      <c r="C1195" s="11" t="s">
        <v>2253</v>
      </c>
      <c r="D1195" s="11" t="s">
        <v>1696</v>
      </c>
      <c r="E1195" s="11"/>
      <c r="F1195" s="11"/>
      <c r="G1195" s="16" t="s">
        <v>655</v>
      </c>
      <c r="H1195" s="11" t="s">
        <v>2254</v>
      </c>
      <c r="I1195" s="11"/>
      <c r="J1195" s="11"/>
      <c r="K1195" s="11"/>
      <c r="L1195" s="11"/>
      <c r="M1195" s="11"/>
      <c r="N1195" s="11"/>
      <c r="O1195" s="11"/>
      <c r="P1195" s="11"/>
      <c r="Q1195" s="11"/>
      <c r="R1195" s="10"/>
      <c r="S1195" s="11"/>
      <c r="T1195" s="11"/>
      <c r="U1195" s="11"/>
      <c r="V1195" s="11"/>
      <c r="W1195" s="11">
        <v>15</v>
      </c>
      <c r="X1195" s="11"/>
      <c r="Y1195" s="11"/>
      <c r="Z1195" s="18">
        <f>U1195+V1195+W1195+X1195+Y1195</f>
        <v>15</v>
      </c>
    </row>
    <row r="1196" spans="1:27" s="33" customFormat="1" ht="27" outlineLevel="2">
      <c r="A1196" s="11"/>
      <c r="B1196" s="11"/>
      <c r="C1196" s="11" t="s">
        <v>1453</v>
      </c>
      <c r="D1196" s="11" t="s">
        <v>1714</v>
      </c>
      <c r="E1196" s="11"/>
      <c r="F1196" s="11"/>
      <c r="G1196" s="16" t="s">
        <v>655</v>
      </c>
      <c r="H1196" s="11" t="s">
        <v>656</v>
      </c>
      <c r="I1196" s="11"/>
      <c r="J1196" s="11"/>
      <c r="K1196" s="11"/>
      <c r="L1196" s="11"/>
      <c r="M1196" s="11"/>
      <c r="N1196" s="11"/>
      <c r="O1196" s="11"/>
      <c r="P1196" s="11"/>
      <c r="Q1196" s="11"/>
      <c r="R1196" s="10"/>
      <c r="S1196" s="11"/>
      <c r="T1196" s="11"/>
      <c r="U1196" s="11"/>
      <c r="V1196" s="11"/>
      <c r="W1196" s="11">
        <v>15</v>
      </c>
      <c r="X1196" s="11"/>
      <c r="Y1196" s="11"/>
      <c r="Z1196" s="18">
        <f>U1196+V1196+W1196+X1196+Y1196</f>
        <v>15</v>
      </c>
    </row>
    <row r="1197" spans="1:27" s="33" customFormat="1" ht="27" outlineLevel="2">
      <c r="A1197" s="11"/>
      <c r="B1197" s="11"/>
      <c r="C1197" s="11" t="s">
        <v>2255</v>
      </c>
      <c r="D1197" s="11" t="s">
        <v>1714</v>
      </c>
      <c r="E1197" s="11"/>
      <c r="F1197" s="11"/>
      <c r="G1197" s="16" t="s">
        <v>655</v>
      </c>
      <c r="H1197" s="11" t="s">
        <v>656</v>
      </c>
      <c r="I1197" s="11"/>
      <c r="J1197" s="11"/>
      <c r="K1197" s="11"/>
      <c r="L1197" s="11"/>
      <c r="M1197" s="11"/>
      <c r="N1197" s="11"/>
      <c r="O1197" s="11"/>
      <c r="P1197" s="11"/>
      <c r="Q1197" s="11"/>
      <c r="R1197" s="10"/>
      <c r="S1197" s="11"/>
      <c r="T1197" s="11"/>
      <c r="U1197" s="11"/>
      <c r="V1197" s="11"/>
      <c r="W1197" s="11">
        <v>15</v>
      </c>
      <c r="X1197" s="11"/>
      <c r="Y1197" s="11"/>
      <c r="Z1197" s="18">
        <f>U1197+V1197+W1197+X1197+Y1197</f>
        <v>15</v>
      </c>
    </row>
    <row r="1198" spans="1:27" s="33" customFormat="1" outlineLevel="2">
      <c r="A1198" s="16" t="s">
        <v>42</v>
      </c>
      <c r="B1198" s="16" t="s">
        <v>650</v>
      </c>
      <c r="C1198" s="16" t="s">
        <v>651</v>
      </c>
      <c r="D1198" s="16" t="s">
        <v>1655</v>
      </c>
      <c r="E1198" s="16" t="s">
        <v>1708</v>
      </c>
      <c r="F1198" s="16" t="s">
        <v>16</v>
      </c>
      <c r="G1198" s="16" t="s">
        <v>655</v>
      </c>
      <c r="H1198" s="16" t="s">
        <v>656</v>
      </c>
      <c r="I1198" s="16" t="s">
        <v>19</v>
      </c>
      <c r="J1198" s="16">
        <v>65</v>
      </c>
      <c r="K1198" s="16" t="s">
        <v>94</v>
      </c>
      <c r="L1198" s="16" t="s">
        <v>77</v>
      </c>
      <c r="M1198" s="16" t="s">
        <v>657</v>
      </c>
      <c r="N1198" s="16" t="s">
        <v>22</v>
      </c>
      <c r="O1198" s="16" t="s">
        <v>22</v>
      </c>
      <c r="P1198" s="16" t="s">
        <v>25</v>
      </c>
      <c r="Q1198" s="16" t="s">
        <v>25</v>
      </c>
      <c r="R1198" s="17">
        <v>0</v>
      </c>
      <c r="S1198" s="18">
        <f>IF(J1198&lt;25,1,1+(J1198-25)/J1198)</f>
        <v>1.6153846153846154</v>
      </c>
      <c r="T1198" s="16">
        <v>1</v>
      </c>
      <c r="U1198" s="16">
        <f>O1198*S1198*T1198</f>
        <v>77.538461538461547</v>
      </c>
      <c r="V1198" s="16"/>
      <c r="W1198" s="16"/>
      <c r="X1198" s="18"/>
      <c r="Y1198" s="16"/>
      <c r="Z1198" s="18">
        <f>U1198+V1198+W1198+X1198+Y1198</f>
        <v>77.538461538461547</v>
      </c>
      <c r="AA1198" s="3"/>
    </row>
    <row r="1199" spans="1:27" s="33" customFormat="1" outlineLevel="2">
      <c r="A1199" s="16" t="s">
        <v>42</v>
      </c>
      <c r="B1199" s="16" t="s">
        <v>662</v>
      </c>
      <c r="C1199" s="16" t="s">
        <v>663</v>
      </c>
      <c r="D1199" s="16" t="s">
        <v>1719</v>
      </c>
      <c r="E1199" s="16" t="s">
        <v>1648</v>
      </c>
      <c r="F1199" s="16" t="s">
        <v>33</v>
      </c>
      <c r="G1199" s="16" t="s">
        <v>655</v>
      </c>
      <c r="H1199" s="16" t="s">
        <v>656</v>
      </c>
      <c r="I1199" s="16" t="s">
        <v>19</v>
      </c>
      <c r="J1199" s="16">
        <v>80</v>
      </c>
      <c r="K1199" s="16" t="s">
        <v>36</v>
      </c>
      <c r="L1199" s="16" t="s">
        <v>326</v>
      </c>
      <c r="M1199" s="16" t="s">
        <v>669</v>
      </c>
      <c r="N1199" s="16" t="s">
        <v>39</v>
      </c>
      <c r="O1199" s="16" t="s">
        <v>664</v>
      </c>
      <c r="P1199" s="16" t="s">
        <v>25</v>
      </c>
      <c r="Q1199" s="16" t="s">
        <v>69</v>
      </c>
      <c r="R1199" s="17">
        <v>12</v>
      </c>
      <c r="S1199" s="18">
        <f>IF(J1199&lt;25,1,1+(J1199-25)/J1199)</f>
        <v>1.6875</v>
      </c>
      <c r="T1199" s="16">
        <v>1</v>
      </c>
      <c r="U1199" s="16">
        <f>O1199*S1199*T1199</f>
        <v>87.75</v>
      </c>
      <c r="V1199" s="16"/>
      <c r="W1199" s="16"/>
      <c r="X1199" s="18">
        <f>R1199*S1199</f>
        <v>20.25</v>
      </c>
      <c r="Y1199" s="16"/>
      <c r="Z1199" s="18">
        <f>U1199+V1199+W1199+X1199+Y1199</f>
        <v>108</v>
      </c>
      <c r="AA1199" s="3"/>
    </row>
    <row r="1200" spans="1:27" s="33" customFormat="1" outlineLevel="2">
      <c r="A1200" s="16" t="s">
        <v>42</v>
      </c>
      <c r="B1200" s="16" t="s">
        <v>670</v>
      </c>
      <c r="C1200" s="16" t="s">
        <v>671</v>
      </c>
      <c r="D1200" s="16" t="s">
        <v>1684</v>
      </c>
      <c r="E1200" s="16" t="s">
        <v>1648</v>
      </c>
      <c r="F1200" s="16" t="s">
        <v>51</v>
      </c>
      <c r="G1200" s="16" t="s">
        <v>655</v>
      </c>
      <c r="H1200" s="16" t="s">
        <v>656</v>
      </c>
      <c r="I1200" s="16" t="s">
        <v>19</v>
      </c>
      <c r="J1200" s="16">
        <v>84</v>
      </c>
      <c r="K1200" s="16"/>
      <c r="L1200" s="16"/>
      <c r="M1200" s="16" t="s">
        <v>333</v>
      </c>
      <c r="N1200" s="16" t="s">
        <v>56</v>
      </c>
      <c r="O1200" s="16" t="s">
        <v>562</v>
      </c>
      <c r="P1200" s="16" t="s">
        <v>145</v>
      </c>
      <c r="Q1200" s="16" t="s">
        <v>25</v>
      </c>
      <c r="R1200" s="17">
        <f>P1200+Q1200</f>
        <v>14</v>
      </c>
      <c r="S1200" s="18">
        <f>IF(J1200&lt;25,1,1+(J1200-25)/J1200)</f>
        <v>1.7023809523809523</v>
      </c>
      <c r="T1200" s="16"/>
      <c r="U1200" s="16"/>
      <c r="V1200" s="16"/>
      <c r="W1200" s="16"/>
      <c r="X1200" s="18">
        <f>R1200*S1200</f>
        <v>23.833333333333332</v>
      </c>
      <c r="Y1200" s="16"/>
      <c r="Z1200" s="18">
        <f>U1200+V1200+W1200+X1200+Y1200</f>
        <v>23.833333333333332</v>
      </c>
    </row>
    <row r="1201" spans="1:27" s="33" customFormat="1" outlineLevel="2">
      <c r="A1201" s="16" t="s">
        <v>13</v>
      </c>
      <c r="B1201" s="16" t="s">
        <v>721</v>
      </c>
      <c r="C1201" s="16" t="s">
        <v>722</v>
      </c>
      <c r="D1201" s="16" t="s">
        <v>1928</v>
      </c>
      <c r="E1201" s="16" t="s">
        <v>1752</v>
      </c>
      <c r="F1201" s="16" t="s">
        <v>16</v>
      </c>
      <c r="G1201" s="16" t="s">
        <v>655</v>
      </c>
      <c r="H1201" s="16" t="s">
        <v>656</v>
      </c>
      <c r="I1201" s="16" t="s">
        <v>19</v>
      </c>
      <c r="J1201" s="16">
        <v>33</v>
      </c>
      <c r="K1201" s="16" t="s">
        <v>171</v>
      </c>
      <c r="L1201" s="16" t="s">
        <v>727</v>
      </c>
      <c r="M1201" s="16" t="s">
        <v>20</v>
      </c>
      <c r="N1201" s="16" t="s">
        <v>22</v>
      </c>
      <c r="O1201" s="16" t="s">
        <v>61</v>
      </c>
      <c r="P1201" s="16" t="s">
        <v>25</v>
      </c>
      <c r="Q1201" s="16" t="s">
        <v>56</v>
      </c>
      <c r="R1201" s="17">
        <v>16</v>
      </c>
      <c r="S1201" s="18">
        <f>IF(J1201&lt;25,1,1+(J1201-25)/J1201)</f>
        <v>1.2424242424242424</v>
      </c>
      <c r="T1201" s="16">
        <v>1</v>
      </c>
      <c r="U1201" s="16">
        <f>O1201*S1201*T1201</f>
        <v>39.757575757575758</v>
      </c>
      <c r="V1201" s="16"/>
      <c r="W1201" s="16"/>
      <c r="X1201" s="18">
        <f>R1201*S1201</f>
        <v>19.878787878787879</v>
      </c>
      <c r="Y1201" s="16"/>
      <c r="Z1201" s="18">
        <f>U1201+V1201+W1201+X1201+Y1201</f>
        <v>59.63636363636364</v>
      </c>
      <c r="AA1201" s="3"/>
    </row>
    <row r="1202" spans="1:27" s="33" customFormat="1" outlineLevel="2">
      <c r="A1202" s="16" t="s">
        <v>42</v>
      </c>
      <c r="B1202" s="16" t="s">
        <v>742</v>
      </c>
      <c r="C1202" s="16" t="s">
        <v>743</v>
      </c>
      <c r="D1202" s="16" t="s">
        <v>1666</v>
      </c>
      <c r="E1202" s="16" t="s">
        <v>1667</v>
      </c>
      <c r="F1202" s="16" t="s">
        <v>16</v>
      </c>
      <c r="G1202" s="16" t="s">
        <v>655</v>
      </c>
      <c r="H1202" s="16" t="s">
        <v>656</v>
      </c>
      <c r="I1202" s="16" t="s">
        <v>19</v>
      </c>
      <c r="J1202" s="16">
        <v>39</v>
      </c>
      <c r="K1202" s="16" t="s">
        <v>1014</v>
      </c>
      <c r="L1202" s="16" t="s">
        <v>1292</v>
      </c>
      <c r="M1202" s="16" t="s">
        <v>1293</v>
      </c>
      <c r="N1202" s="16" t="s">
        <v>22</v>
      </c>
      <c r="O1202" s="16" t="s">
        <v>61</v>
      </c>
      <c r="P1202" s="16" t="s">
        <v>25</v>
      </c>
      <c r="Q1202" s="16" t="s">
        <v>56</v>
      </c>
      <c r="R1202" s="17">
        <v>16</v>
      </c>
      <c r="S1202" s="18">
        <f>IF(J1202&lt;25,1,1+(J1202-25)/J1202)</f>
        <v>1.358974358974359</v>
      </c>
      <c r="T1202" s="16">
        <v>1</v>
      </c>
      <c r="U1202" s="16">
        <f>O1202*S1202*T1202</f>
        <v>43.487179487179489</v>
      </c>
      <c r="V1202" s="16"/>
      <c r="W1202" s="16"/>
      <c r="X1202" s="18">
        <f>R1202*S1202</f>
        <v>21.743589743589745</v>
      </c>
      <c r="Y1202" s="16"/>
      <c r="Z1202" s="18">
        <f>U1202+V1202+W1202+X1202+Y1202</f>
        <v>65.230769230769226</v>
      </c>
      <c r="AA1202" s="3"/>
    </row>
    <row r="1203" spans="1:27" s="33" customFormat="1" outlineLevel="2">
      <c r="A1203" s="16" t="s">
        <v>521</v>
      </c>
      <c r="B1203" s="16" t="s">
        <v>897</v>
      </c>
      <c r="C1203" s="16" t="s">
        <v>898</v>
      </c>
      <c r="D1203" s="16" t="s">
        <v>1730</v>
      </c>
      <c r="E1203" s="16" t="s">
        <v>1648</v>
      </c>
      <c r="F1203" s="16" t="s">
        <v>1731</v>
      </c>
      <c r="G1203" s="16" t="s">
        <v>655</v>
      </c>
      <c r="H1203" s="16" t="s">
        <v>2256</v>
      </c>
      <c r="I1203" s="16"/>
      <c r="J1203" s="16">
        <v>5</v>
      </c>
      <c r="K1203" s="16"/>
      <c r="L1203" s="16"/>
      <c r="M1203" s="16"/>
      <c r="N1203" s="16"/>
      <c r="O1203" s="16"/>
      <c r="P1203" s="16"/>
      <c r="Q1203" s="16"/>
      <c r="R1203" s="17"/>
      <c r="S1203" s="18"/>
      <c r="T1203" s="16"/>
      <c r="U1203" s="16"/>
      <c r="V1203" s="16"/>
      <c r="W1203" s="16"/>
      <c r="X1203" s="18">
        <f>0.3*14*J1203</f>
        <v>21</v>
      </c>
      <c r="Y1203" s="16"/>
      <c r="Z1203" s="18">
        <f>U1203+V1203+W1203+X1203+Y1203</f>
        <v>21</v>
      </c>
      <c r="AA1203" s="3"/>
    </row>
    <row r="1204" spans="1:27" s="33" customFormat="1" outlineLevel="2">
      <c r="A1204" s="21"/>
      <c r="B1204" s="21"/>
      <c r="C1204" s="21"/>
      <c r="D1204" s="16" t="s">
        <v>1649</v>
      </c>
      <c r="E1204" s="21"/>
      <c r="F1204" s="21"/>
      <c r="G1204" s="16" t="s">
        <v>655</v>
      </c>
      <c r="H1204" s="34" t="s">
        <v>1612</v>
      </c>
      <c r="I1204" s="34"/>
      <c r="J1204" s="34">
        <v>6</v>
      </c>
      <c r="K1204" s="21"/>
      <c r="L1204" s="21"/>
      <c r="M1204" s="21"/>
      <c r="N1204" s="21"/>
      <c r="O1204" s="21"/>
      <c r="P1204" s="21"/>
      <c r="Q1204" s="21"/>
      <c r="R1204" s="21"/>
      <c r="S1204" s="35"/>
      <c r="T1204" s="17"/>
      <c r="U1204" s="16"/>
      <c r="V1204" s="17">
        <f>J1204*14</f>
        <v>84</v>
      </c>
      <c r="W1204" s="17"/>
      <c r="X1204" s="23"/>
      <c r="Y1204" s="17"/>
      <c r="Z1204" s="18">
        <f>U1204+V1204+W1204+X1204+Y1204</f>
        <v>84</v>
      </c>
      <c r="AA1204" s="3"/>
    </row>
    <row r="1205" spans="1:27" s="33" customFormat="1" outlineLevel="2">
      <c r="A1205" s="21"/>
      <c r="B1205" s="21"/>
      <c r="C1205" s="21"/>
      <c r="D1205" s="16" t="s">
        <v>1650</v>
      </c>
      <c r="E1205" s="21"/>
      <c r="F1205" s="21"/>
      <c r="G1205" s="16" t="s">
        <v>655</v>
      </c>
      <c r="H1205" s="21" t="s">
        <v>1612</v>
      </c>
      <c r="I1205" s="21"/>
      <c r="J1205" s="21">
        <v>11</v>
      </c>
      <c r="K1205" s="21"/>
      <c r="L1205" s="21"/>
      <c r="M1205" s="21"/>
      <c r="N1205" s="21"/>
      <c r="O1205" s="21"/>
      <c r="P1205" s="21"/>
      <c r="Q1205" s="21"/>
      <c r="R1205" s="21"/>
      <c r="S1205" s="35"/>
      <c r="T1205" s="17"/>
      <c r="U1205" s="17"/>
      <c r="V1205" s="17"/>
      <c r="W1205" s="17"/>
      <c r="X1205" s="23"/>
      <c r="Y1205" s="17">
        <f>2*J1205</f>
        <v>22</v>
      </c>
      <c r="Z1205" s="18">
        <f>U1205+V1205+W1205+X1205+Y1205</f>
        <v>22</v>
      </c>
    </row>
    <row r="1206" spans="1:27" s="33" customFormat="1" outlineLevel="1">
      <c r="A1206" s="21"/>
      <c r="B1206" s="21"/>
      <c r="C1206" s="21"/>
      <c r="D1206" s="16"/>
      <c r="E1206" s="21"/>
      <c r="F1206" s="21"/>
      <c r="G1206" s="42" t="s">
        <v>2480</v>
      </c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35"/>
      <c r="T1206" s="17"/>
      <c r="U1206" s="17"/>
      <c r="V1206" s="17"/>
      <c r="W1206" s="17"/>
      <c r="X1206" s="23"/>
      <c r="Y1206" s="17"/>
      <c r="Z1206" s="18">
        <f>SUBTOTAL(9,Z1195:Z1205)</f>
        <v>506.23892773892777</v>
      </c>
    </row>
    <row r="1207" spans="1:27" s="33" customFormat="1" outlineLevel="2">
      <c r="A1207" s="16" t="s">
        <v>521</v>
      </c>
      <c r="B1207" s="16" t="s">
        <v>943</v>
      </c>
      <c r="C1207" s="16" t="s">
        <v>944</v>
      </c>
      <c r="D1207" s="16" t="s">
        <v>1651</v>
      </c>
      <c r="E1207" s="16" t="s">
        <v>1652</v>
      </c>
      <c r="F1207" s="16" t="s">
        <v>45</v>
      </c>
      <c r="G1207" s="16" t="s">
        <v>180</v>
      </c>
      <c r="H1207" s="16" t="s">
        <v>181</v>
      </c>
      <c r="I1207" s="16" t="s">
        <v>54</v>
      </c>
      <c r="J1207" s="16">
        <v>48</v>
      </c>
      <c r="K1207" s="16" t="s">
        <v>947</v>
      </c>
      <c r="L1207" s="16" t="s">
        <v>950</v>
      </c>
      <c r="M1207" s="16" t="s">
        <v>908</v>
      </c>
      <c r="N1207" s="16" t="s">
        <v>61</v>
      </c>
      <c r="O1207" s="16" t="s">
        <v>41</v>
      </c>
      <c r="P1207" s="16" t="s">
        <v>25</v>
      </c>
      <c r="Q1207" s="16" t="s">
        <v>132</v>
      </c>
      <c r="R1207" s="17">
        <v>8</v>
      </c>
      <c r="S1207" s="18">
        <f>IF(J1207&lt;25,1,1+(J1207-25)/J1207)</f>
        <v>1.4791666666666667</v>
      </c>
      <c r="T1207" s="16">
        <v>1</v>
      </c>
      <c r="U1207" s="16">
        <f>O1207*S1207*T1207</f>
        <v>35.5</v>
      </c>
      <c r="V1207" s="16"/>
      <c r="W1207" s="16"/>
      <c r="X1207" s="18">
        <f>R1207*S1207</f>
        <v>11.833333333333334</v>
      </c>
      <c r="Y1207" s="16"/>
      <c r="Z1207" s="18">
        <f>U1207+V1207+W1207+X1207+Y1207</f>
        <v>47.333333333333336</v>
      </c>
      <c r="AA1207" s="3"/>
    </row>
    <row r="1208" spans="1:27" s="33" customFormat="1" outlineLevel="2">
      <c r="A1208" s="16" t="s">
        <v>521</v>
      </c>
      <c r="B1208" s="16" t="s">
        <v>970</v>
      </c>
      <c r="C1208" s="16" t="s">
        <v>971</v>
      </c>
      <c r="D1208" s="16" t="s">
        <v>1659</v>
      </c>
      <c r="E1208" s="16" t="s">
        <v>1658</v>
      </c>
      <c r="F1208" s="16" t="s">
        <v>16</v>
      </c>
      <c r="G1208" s="16" t="s">
        <v>180</v>
      </c>
      <c r="H1208" s="16" t="s">
        <v>181</v>
      </c>
      <c r="I1208" s="16" t="s">
        <v>54</v>
      </c>
      <c r="J1208" s="16">
        <v>79</v>
      </c>
      <c r="K1208" s="16" t="s">
        <v>972</v>
      </c>
      <c r="L1208" s="16" t="s">
        <v>131</v>
      </c>
      <c r="M1208" s="16" t="s">
        <v>908</v>
      </c>
      <c r="N1208" s="16" t="s">
        <v>22</v>
      </c>
      <c r="O1208" s="16" t="s">
        <v>22</v>
      </c>
      <c r="P1208" s="16" t="s">
        <v>25</v>
      </c>
      <c r="Q1208" s="16" t="s">
        <v>25</v>
      </c>
      <c r="R1208" s="17">
        <v>0</v>
      </c>
      <c r="S1208" s="18">
        <f>IF(J1208&lt;25,1,1+(J1208-25)/J1208)</f>
        <v>1.6835443037974684</v>
      </c>
      <c r="T1208" s="16">
        <v>1</v>
      </c>
      <c r="U1208" s="16">
        <f>O1208*S1208*T1208</f>
        <v>80.810126582278485</v>
      </c>
      <c r="V1208" s="16"/>
      <c r="W1208" s="16"/>
      <c r="X1208" s="18"/>
      <c r="Y1208" s="16"/>
      <c r="Z1208" s="18">
        <f>U1208+V1208+W1208+X1208+Y1208</f>
        <v>80.810126582278485</v>
      </c>
      <c r="AA1208" s="3"/>
    </row>
    <row r="1209" spans="1:27" s="33" customFormat="1" outlineLevel="2">
      <c r="A1209" s="16" t="s">
        <v>521</v>
      </c>
      <c r="B1209" s="16" t="s">
        <v>973</v>
      </c>
      <c r="C1209" s="16" t="s">
        <v>974</v>
      </c>
      <c r="D1209" s="16" t="s">
        <v>1717</v>
      </c>
      <c r="E1209" s="16" t="s">
        <v>1658</v>
      </c>
      <c r="F1209" s="16" t="s">
        <v>51</v>
      </c>
      <c r="G1209" s="16" t="s">
        <v>180</v>
      </c>
      <c r="H1209" s="16" t="s">
        <v>181</v>
      </c>
      <c r="I1209" s="16" t="s">
        <v>54</v>
      </c>
      <c r="J1209" s="16">
        <v>15</v>
      </c>
      <c r="K1209" s="16"/>
      <c r="L1209" s="16"/>
      <c r="M1209" s="16" t="s">
        <v>908</v>
      </c>
      <c r="N1209" s="16" t="s">
        <v>56</v>
      </c>
      <c r="O1209" s="16" t="s">
        <v>25</v>
      </c>
      <c r="P1209" s="16" t="s">
        <v>56</v>
      </c>
      <c r="Q1209" s="16" t="s">
        <v>25</v>
      </c>
      <c r="R1209" s="17">
        <f>P1209+Q1209</f>
        <v>16</v>
      </c>
      <c r="S1209" s="18">
        <f>IF(J1209&lt;25,1,1+(J1209-25)/J1209)</f>
        <v>1</v>
      </c>
      <c r="T1209" s="16"/>
      <c r="U1209" s="16"/>
      <c r="V1209" s="16"/>
      <c r="W1209" s="16"/>
      <c r="X1209" s="18">
        <f>R1209*S1209</f>
        <v>16</v>
      </c>
      <c r="Y1209" s="16"/>
      <c r="Z1209" s="18">
        <f>U1209+V1209+W1209+X1209+Y1209</f>
        <v>16</v>
      </c>
    </row>
    <row r="1210" spans="1:27" s="33" customFormat="1" outlineLevel="2">
      <c r="A1210" s="16" t="s">
        <v>30</v>
      </c>
      <c r="B1210" s="16" t="s">
        <v>178</v>
      </c>
      <c r="C1210" s="16" t="s">
        <v>179</v>
      </c>
      <c r="D1210" s="16" t="s">
        <v>1717</v>
      </c>
      <c r="E1210" s="16" t="s">
        <v>1661</v>
      </c>
      <c r="F1210" s="16" t="s">
        <v>99</v>
      </c>
      <c r="G1210" s="16" t="s">
        <v>180</v>
      </c>
      <c r="H1210" s="16" t="s">
        <v>181</v>
      </c>
      <c r="I1210" s="16" t="s">
        <v>54</v>
      </c>
      <c r="J1210" s="16">
        <v>82</v>
      </c>
      <c r="K1210" s="16"/>
      <c r="L1210" s="16"/>
      <c r="M1210" s="16" t="s">
        <v>182</v>
      </c>
      <c r="N1210" s="16" t="s">
        <v>61</v>
      </c>
      <c r="O1210" s="16" t="s">
        <v>25</v>
      </c>
      <c r="P1210" s="16" t="s">
        <v>25</v>
      </c>
      <c r="Q1210" s="16" t="s">
        <v>61</v>
      </c>
      <c r="R1210" s="17">
        <f>P1210+Q1210</f>
        <v>32</v>
      </c>
      <c r="S1210" s="18">
        <f>IF(J1210&lt;25,1,1+(J1210-25)/J1210)</f>
        <v>1.6951219512195121</v>
      </c>
      <c r="T1210" s="16"/>
      <c r="U1210" s="16"/>
      <c r="V1210" s="16"/>
      <c r="W1210" s="16"/>
      <c r="X1210" s="18">
        <f>R1210*S1210</f>
        <v>54.243902439024389</v>
      </c>
      <c r="Y1210" s="16"/>
      <c r="Z1210" s="18">
        <f>U1210+V1210+W1210+X1210+Y1210</f>
        <v>54.243902439024389</v>
      </c>
    </row>
    <row r="1211" spans="1:27" s="33" customFormat="1" outlineLevel="2">
      <c r="A1211" s="16" t="s">
        <v>30</v>
      </c>
      <c r="B1211" s="16" t="s">
        <v>501</v>
      </c>
      <c r="C1211" s="16" t="s">
        <v>502</v>
      </c>
      <c r="D1211" s="16" t="s">
        <v>1659</v>
      </c>
      <c r="E1211" s="16" t="s">
        <v>1661</v>
      </c>
      <c r="F1211" s="16" t="s">
        <v>99</v>
      </c>
      <c r="G1211" s="16" t="s">
        <v>180</v>
      </c>
      <c r="H1211" s="16" t="s">
        <v>181</v>
      </c>
      <c r="I1211" s="16" t="s">
        <v>54</v>
      </c>
      <c r="J1211" s="16">
        <v>113</v>
      </c>
      <c r="K1211" s="16" t="s">
        <v>265</v>
      </c>
      <c r="L1211" s="16" t="s">
        <v>503</v>
      </c>
      <c r="M1211" s="16" t="s">
        <v>267</v>
      </c>
      <c r="N1211" s="16" t="s">
        <v>56</v>
      </c>
      <c r="O1211" s="16" t="s">
        <v>56</v>
      </c>
      <c r="P1211" s="16" t="s">
        <v>25</v>
      </c>
      <c r="Q1211" s="16" t="s">
        <v>25</v>
      </c>
      <c r="R1211" s="17">
        <v>0</v>
      </c>
      <c r="S1211" s="18">
        <f>IF(J1211&lt;25,1,1+(J1211-25)/J1211)</f>
        <v>1.7787610619469025</v>
      </c>
      <c r="T1211" s="16">
        <v>1</v>
      </c>
      <c r="U1211" s="16">
        <f>O1211*S1211*T1211</f>
        <v>28.460176991150441</v>
      </c>
      <c r="V1211" s="16"/>
      <c r="W1211" s="16"/>
      <c r="X1211" s="18"/>
      <c r="Y1211" s="16"/>
      <c r="Z1211" s="18">
        <f>U1211+V1211+W1211+X1211+Y1211</f>
        <v>28.460176991150441</v>
      </c>
      <c r="AA1211" s="3"/>
    </row>
    <row r="1212" spans="1:27" s="33" customFormat="1" outlineLevel="2">
      <c r="A1212" s="16" t="s">
        <v>42</v>
      </c>
      <c r="B1212" s="16" t="s">
        <v>1166</v>
      </c>
      <c r="C1212" s="16" t="s">
        <v>1167</v>
      </c>
      <c r="D1212" s="16" t="s">
        <v>1717</v>
      </c>
      <c r="E1212" s="16" t="s">
        <v>1658</v>
      </c>
      <c r="F1212" s="16" t="s">
        <v>99</v>
      </c>
      <c r="G1212" s="16" t="s">
        <v>180</v>
      </c>
      <c r="H1212" s="16" t="s">
        <v>181</v>
      </c>
      <c r="I1212" s="16" t="s">
        <v>54</v>
      </c>
      <c r="J1212" s="16">
        <v>19</v>
      </c>
      <c r="K1212" s="16"/>
      <c r="L1212" s="16"/>
      <c r="M1212" s="16" t="s">
        <v>912</v>
      </c>
      <c r="N1212" s="16" t="s">
        <v>61</v>
      </c>
      <c r="O1212" s="16" t="s">
        <v>25</v>
      </c>
      <c r="P1212" s="16" t="s">
        <v>61</v>
      </c>
      <c r="Q1212" s="16" t="s">
        <v>25</v>
      </c>
      <c r="R1212" s="17">
        <f>P1212+Q1212</f>
        <v>32</v>
      </c>
      <c r="S1212" s="18">
        <f>IF(J1212&lt;25,1,1+(J1212-25)/J1212)</f>
        <v>1</v>
      </c>
      <c r="T1212" s="16"/>
      <c r="U1212" s="16"/>
      <c r="V1212" s="16"/>
      <c r="W1212" s="16"/>
      <c r="X1212" s="18">
        <f>R1212*S1212</f>
        <v>32</v>
      </c>
      <c r="Y1212" s="16"/>
      <c r="Z1212" s="18">
        <f>U1212+V1212+W1212+X1212+Y1212</f>
        <v>32</v>
      </c>
    </row>
    <row r="1213" spans="1:27" s="33" customFormat="1" outlineLevel="2">
      <c r="A1213" s="11"/>
      <c r="B1213" s="11"/>
      <c r="C1213" s="11" t="s">
        <v>1450</v>
      </c>
      <c r="D1213" s="11" t="s">
        <v>1696</v>
      </c>
      <c r="E1213" s="11"/>
      <c r="F1213" s="11"/>
      <c r="G1213" s="16" t="s">
        <v>180</v>
      </c>
      <c r="H1213" s="11" t="s">
        <v>181</v>
      </c>
      <c r="I1213" s="11"/>
      <c r="J1213" s="11"/>
      <c r="K1213" s="11"/>
      <c r="L1213" s="11"/>
      <c r="M1213" s="11"/>
      <c r="N1213" s="11"/>
      <c r="O1213" s="11"/>
      <c r="P1213" s="11"/>
      <c r="Q1213" s="11"/>
      <c r="R1213" s="10"/>
      <c r="S1213" s="11"/>
      <c r="T1213" s="11"/>
      <c r="U1213" s="11"/>
      <c r="V1213" s="11"/>
      <c r="W1213" s="11">
        <v>15</v>
      </c>
      <c r="X1213" s="11"/>
      <c r="Y1213" s="11"/>
      <c r="Z1213" s="18">
        <f>U1213+V1213+W1213+X1213+Y1213</f>
        <v>15</v>
      </c>
    </row>
    <row r="1214" spans="1:27" s="33" customFormat="1" outlineLevel="2">
      <c r="A1214" s="11"/>
      <c r="B1214" s="11"/>
      <c r="C1214" s="11" t="s">
        <v>1457</v>
      </c>
      <c r="D1214" s="11" t="s">
        <v>2102</v>
      </c>
      <c r="E1214" s="11"/>
      <c r="F1214" s="11"/>
      <c r="G1214" s="16" t="s">
        <v>180</v>
      </c>
      <c r="H1214" s="11" t="s">
        <v>181</v>
      </c>
      <c r="I1214" s="11"/>
      <c r="J1214" s="11"/>
      <c r="K1214" s="11"/>
      <c r="L1214" s="11"/>
      <c r="M1214" s="11"/>
      <c r="N1214" s="11"/>
      <c r="O1214" s="11"/>
      <c r="P1214" s="11"/>
      <c r="Q1214" s="11"/>
      <c r="R1214" s="10"/>
      <c r="S1214" s="11"/>
      <c r="T1214" s="11"/>
      <c r="U1214" s="11"/>
      <c r="V1214" s="11"/>
      <c r="W1214" s="11">
        <v>15</v>
      </c>
      <c r="X1214" s="11"/>
      <c r="Y1214" s="11"/>
      <c r="Z1214" s="18">
        <f>U1214+V1214+W1214+X1214+Y1214</f>
        <v>15</v>
      </c>
    </row>
    <row r="1215" spans="1:27" s="33" customFormat="1" outlineLevel="2">
      <c r="A1215" s="11"/>
      <c r="B1215" s="11"/>
      <c r="C1215" s="11" t="s">
        <v>2257</v>
      </c>
      <c r="D1215" s="11" t="s">
        <v>2102</v>
      </c>
      <c r="E1215" s="11"/>
      <c r="F1215" s="11"/>
      <c r="G1215" s="16" t="s">
        <v>180</v>
      </c>
      <c r="H1215" s="11" t="s">
        <v>2258</v>
      </c>
      <c r="I1215" s="11"/>
      <c r="J1215" s="11"/>
      <c r="K1215" s="11"/>
      <c r="L1215" s="11"/>
      <c r="M1215" s="11"/>
      <c r="N1215" s="11"/>
      <c r="O1215" s="11"/>
      <c r="P1215" s="11"/>
      <c r="Q1215" s="11"/>
      <c r="R1215" s="10"/>
      <c r="S1215" s="11"/>
      <c r="T1215" s="11"/>
      <c r="U1215" s="11"/>
      <c r="V1215" s="11"/>
      <c r="W1215" s="11">
        <v>15</v>
      </c>
      <c r="X1215" s="11"/>
      <c r="Y1215" s="11"/>
      <c r="Z1215" s="18">
        <f>U1215+V1215+W1215+X1215+Y1215</f>
        <v>15</v>
      </c>
    </row>
    <row r="1216" spans="1:27" s="33" customFormat="1" outlineLevel="2">
      <c r="A1216" s="16" t="s">
        <v>521</v>
      </c>
      <c r="B1216" s="16" t="s">
        <v>897</v>
      </c>
      <c r="C1216" s="16" t="s">
        <v>898</v>
      </c>
      <c r="D1216" s="16" t="s">
        <v>2259</v>
      </c>
      <c r="E1216" s="16" t="s">
        <v>2260</v>
      </c>
      <c r="F1216" s="16" t="s">
        <v>2261</v>
      </c>
      <c r="G1216" s="16" t="s">
        <v>180</v>
      </c>
      <c r="H1216" s="16" t="s">
        <v>2262</v>
      </c>
      <c r="I1216" s="16" t="s">
        <v>54</v>
      </c>
      <c r="J1216" s="16">
        <v>92</v>
      </c>
      <c r="K1216" s="16"/>
      <c r="L1216" s="16"/>
      <c r="M1216" s="16" t="s">
        <v>904</v>
      </c>
      <c r="N1216" s="16" t="s">
        <v>25</v>
      </c>
      <c r="O1216" s="16" t="s">
        <v>25</v>
      </c>
      <c r="P1216" s="16" t="s">
        <v>25</v>
      </c>
      <c r="Q1216" s="16" t="s">
        <v>25</v>
      </c>
      <c r="R1216" s="17"/>
      <c r="S1216" s="18">
        <f>IF(J1216&lt;25,1,1+(J1216-25)/J1216)</f>
        <v>1.7282608695652173</v>
      </c>
      <c r="T1216" s="16"/>
      <c r="U1216" s="16"/>
      <c r="V1216" s="16"/>
      <c r="W1216" s="16"/>
      <c r="X1216" s="18">
        <f>6*S1216*1</f>
        <v>10.369565217391305</v>
      </c>
      <c r="Y1216" s="16"/>
      <c r="Z1216" s="18">
        <f>U1216+V1216+W1216+X1216+Y1216</f>
        <v>10.369565217391305</v>
      </c>
      <c r="AA1216" s="3"/>
    </row>
    <row r="1217" spans="1:27" s="33" customFormat="1" outlineLevel="2">
      <c r="A1217" s="21"/>
      <c r="B1217" s="21"/>
      <c r="C1217" s="21"/>
      <c r="D1217" s="16" t="s">
        <v>1664</v>
      </c>
      <c r="E1217" s="21"/>
      <c r="F1217" s="21"/>
      <c r="G1217" s="16" t="s">
        <v>180</v>
      </c>
      <c r="H1217" s="34" t="s">
        <v>1629</v>
      </c>
      <c r="I1217" s="34"/>
      <c r="J1217" s="34">
        <v>7</v>
      </c>
      <c r="K1217" s="21"/>
      <c r="L1217" s="21"/>
      <c r="M1217" s="21"/>
      <c r="N1217" s="21"/>
      <c r="O1217" s="21"/>
      <c r="P1217" s="21"/>
      <c r="Q1217" s="21"/>
      <c r="R1217" s="21"/>
      <c r="S1217" s="35"/>
      <c r="T1217" s="17"/>
      <c r="U1217" s="16"/>
      <c r="V1217" s="17">
        <f>J1217*14</f>
        <v>98</v>
      </c>
      <c r="W1217" s="17"/>
      <c r="X1217" s="23"/>
      <c r="Y1217" s="17"/>
      <c r="Z1217" s="18">
        <f>U1217+V1217+W1217+X1217+Y1217</f>
        <v>98</v>
      </c>
      <c r="AA1217" s="3"/>
    </row>
    <row r="1218" spans="1:27" s="33" customFormat="1" outlineLevel="2">
      <c r="A1218" s="21"/>
      <c r="B1218" s="21"/>
      <c r="C1218" s="21"/>
      <c r="D1218" s="16" t="s">
        <v>1665</v>
      </c>
      <c r="E1218" s="21"/>
      <c r="F1218" s="21"/>
      <c r="G1218" s="16" t="s">
        <v>180</v>
      </c>
      <c r="H1218" s="21" t="s">
        <v>1629</v>
      </c>
      <c r="I1218" s="21"/>
      <c r="J1218" s="21">
        <v>12</v>
      </c>
      <c r="K1218" s="21"/>
      <c r="L1218" s="21"/>
      <c r="M1218" s="21"/>
      <c r="N1218" s="21"/>
      <c r="O1218" s="21"/>
      <c r="P1218" s="21"/>
      <c r="Q1218" s="21"/>
      <c r="R1218" s="21"/>
      <c r="S1218" s="35"/>
      <c r="T1218" s="17"/>
      <c r="U1218" s="17"/>
      <c r="V1218" s="17"/>
      <c r="W1218" s="17"/>
      <c r="X1218" s="23"/>
      <c r="Y1218" s="17">
        <f>2*J1218</f>
        <v>24</v>
      </c>
      <c r="Z1218" s="18">
        <f>U1218+V1218+W1218+X1218+Y1218</f>
        <v>24</v>
      </c>
    </row>
    <row r="1219" spans="1:27" s="33" customFormat="1" outlineLevel="1">
      <c r="A1219" s="21"/>
      <c r="B1219" s="21"/>
      <c r="C1219" s="21"/>
      <c r="D1219" s="16"/>
      <c r="E1219" s="21"/>
      <c r="F1219" s="21"/>
      <c r="G1219" s="42" t="s">
        <v>2481</v>
      </c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35"/>
      <c r="T1219" s="17"/>
      <c r="U1219" s="17"/>
      <c r="V1219" s="17"/>
      <c r="W1219" s="17"/>
      <c r="X1219" s="23"/>
      <c r="Y1219" s="17"/>
      <c r="Z1219" s="18">
        <f>SUBTOTAL(9,Z1207:Z1218)</f>
        <v>436.217104563178</v>
      </c>
    </row>
    <row r="1220" spans="1:27" s="33" customFormat="1" outlineLevel="2">
      <c r="A1220" s="16" t="s">
        <v>42</v>
      </c>
      <c r="B1220" s="16" t="s">
        <v>489</v>
      </c>
      <c r="C1220" s="16" t="s">
        <v>490</v>
      </c>
      <c r="D1220" s="16" t="s">
        <v>1659</v>
      </c>
      <c r="E1220" s="16" t="s">
        <v>1658</v>
      </c>
      <c r="F1220" s="16" t="s">
        <v>33</v>
      </c>
      <c r="G1220" s="16" t="s">
        <v>495</v>
      </c>
      <c r="H1220" s="16" t="s">
        <v>496</v>
      </c>
      <c r="I1220" s="16" t="s">
        <v>199</v>
      </c>
      <c r="J1220" s="16">
        <v>26</v>
      </c>
      <c r="K1220" s="16" t="s">
        <v>1080</v>
      </c>
      <c r="L1220" s="16" t="s">
        <v>1009</v>
      </c>
      <c r="M1220" s="16" t="s">
        <v>683</v>
      </c>
      <c r="N1220" s="16" t="s">
        <v>39</v>
      </c>
      <c r="O1220" s="16" t="s">
        <v>39</v>
      </c>
      <c r="P1220" s="16" t="s">
        <v>25</v>
      </c>
      <c r="Q1220" s="16" t="s">
        <v>25</v>
      </c>
      <c r="R1220" s="17">
        <v>0</v>
      </c>
      <c r="S1220" s="18">
        <f>IF(J1220&lt;25,1,1+(J1220-25)/J1220)</f>
        <v>1.0384615384615385</v>
      </c>
      <c r="T1220" s="16">
        <v>1</v>
      </c>
      <c r="U1220" s="16">
        <f>O1220*S1220*T1220</f>
        <v>66.461538461538467</v>
      </c>
      <c r="V1220" s="16"/>
      <c r="W1220" s="16"/>
      <c r="X1220" s="18"/>
      <c r="Y1220" s="16"/>
      <c r="Z1220" s="18">
        <f>U1220+V1220+W1220+X1220+Y1220</f>
        <v>66.461538461538467</v>
      </c>
      <c r="AA1220" s="3"/>
    </row>
    <row r="1221" spans="1:27" s="33" customFormat="1" outlineLevel="2">
      <c r="A1221" s="16" t="s">
        <v>42</v>
      </c>
      <c r="B1221" s="16" t="s">
        <v>489</v>
      </c>
      <c r="C1221" s="16" t="s">
        <v>490</v>
      </c>
      <c r="D1221" s="16" t="s">
        <v>1674</v>
      </c>
      <c r="E1221" s="16" t="s">
        <v>1675</v>
      </c>
      <c r="F1221" s="16" t="s">
        <v>33</v>
      </c>
      <c r="G1221" s="16" t="s">
        <v>495</v>
      </c>
      <c r="H1221" s="16" t="s">
        <v>496</v>
      </c>
      <c r="I1221" s="16" t="s">
        <v>199</v>
      </c>
      <c r="J1221" s="16">
        <v>78</v>
      </c>
      <c r="K1221" s="16" t="s">
        <v>36</v>
      </c>
      <c r="L1221" s="16" t="s">
        <v>497</v>
      </c>
      <c r="M1221" s="16" t="s">
        <v>498</v>
      </c>
      <c r="N1221" s="16" t="s">
        <v>39</v>
      </c>
      <c r="O1221" s="16" t="s">
        <v>39</v>
      </c>
      <c r="P1221" s="16" t="s">
        <v>25</v>
      </c>
      <c r="Q1221" s="16" t="s">
        <v>25</v>
      </c>
      <c r="R1221" s="17">
        <v>0</v>
      </c>
      <c r="S1221" s="18">
        <f>IF(J1221&lt;25,1,1+(J1221-25)/J1221)</f>
        <v>1.6794871794871795</v>
      </c>
      <c r="T1221" s="16">
        <v>1</v>
      </c>
      <c r="U1221" s="16">
        <f>O1221*S1221*T1221</f>
        <v>107.48717948717949</v>
      </c>
      <c r="V1221" s="16"/>
      <c r="W1221" s="16"/>
      <c r="X1221" s="18"/>
      <c r="Y1221" s="16"/>
      <c r="Z1221" s="18">
        <f>U1221+V1221+W1221+X1221+Y1221</f>
        <v>107.48717948717949</v>
      </c>
      <c r="AA1221" s="3"/>
    </row>
    <row r="1222" spans="1:27" s="33" customFormat="1" outlineLevel="2">
      <c r="A1222" s="16" t="s">
        <v>42</v>
      </c>
      <c r="B1222" s="16" t="s">
        <v>489</v>
      </c>
      <c r="C1222" s="16" t="s">
        <v>490</v>
      </c>
      <c r="D1222" s="16" t="s">
        <v>1676</v>
      </c>
      <c r="E1222" s="16" t="s">
        <v>1672</v>
      </c>
      <c r="F1222" s="16" t="s">
        <v>33</v>
      </c>
      <c r="G1222" s="16" t="s">
        <v>495</v>
      </c>
      <c r="H1222" s="16" t="s">
        <v>496</v>
      </c>
      <c r="I1222" s="16" t="s">
        <v>199</v>
      </c>
      <c r="J1222" s="16">
        <v>104</v>
      </c>
      <c r="K1222" s="16" t="s">
        <v>1054</v>
      </c>
      <c r="L1222" s="16" t="s">
        <v>1089</v>
      </c>
      <c r="M1222" s="16" t="s">
        <v>1056</v>
      </c>
      <c r="N1222" s="16" t="s">
        <v>1057</v>
      </c>
      <c r="O1222" s="16">
        <v>64</v>
      </c>
      <c r="P1222" s="16"/>
      <c r="Q1222" s="16"/>
      <c r="R1222" s="17"/>
      <c r="S1222" s="18">
        <f>IF(J1222&lt;25,1,1+(J1222-25)/J1222)</f>
        <v>1.7596153846153846</v>
      </c>
      <c r="T1222" s="16"/>
      <c r="U1222" s="16">
        <f>O1222*S1222</f>
        <v>112.61538461538461</v>
      </c>
      <c r="V1222" s="16"/>
      <c r="W1222" s="16"/>
      <c r="X1222" s="18"/>
      <c r="Y1222" s="16"/>
      <c r="Z1222" s="18">
        <f>U1222+V1222+W1222+X1222+Y1222</f>
        <v>112.61538461538461</v>
      </c>
    </row>
    <row r="1223" spans="1:27" s="33" customFormat="1" outlineLevel="2">
      <c r="A1223" s="21"/>
      <c r="B1223" s="21"/>
      <c r="C1223" s="21"/>
      <c r="D1223" s="16" t="s">
        <v>1677</v>
      </c>
      <c r="E1223" s="21"/>
      <c r="F1223" s="21"/>
      <c r="G1223" s="16" t="s">
        <v>495</v>
      </c>
      <c r="H1223" s="34" t="s">
        <v>1613</v>
      </c>
      <c r="I1223" s="34"/>
      <c r="J1223" s="34">
        <v>5</v>
      </c>
      <c r="K1223" s="21"/>
      <c r="L1223" s="21"/>
      <c r="M1223" s="21"/>
      <c r="N1223" s="21"/>
      <c r="O1223" s="21"/>
      <c r="P1223" s="21"/>
      <c r="Q1223" s="21"/>
      <c r="R1223" s="21"/>
      <c r="S1223" s="35"/>
      <c r="T1223" s="17"/>
      <c r="U1223" s="16"/>
      <c r="V1223" s="17">
        <f>J1223*14</f>
        <v>70</v>
      </c>
      <c r="W1223" s="17"/>
      <c r="X1223" s="23"/>
      <c r="Y1223" s="17"/>
      <c r="Z1223" s="18">
        <f>U1223+V1223+W1223+X1223+Y1223</f>
        <v>70</v>
      </c>
      <c r="AA1223" s="3"/>
    </row>
    <row r="1224" spans="1:27" s="33" customFormat="1" outlineLevel="2">
      <c r="A1224" s="21"/>
      <c r="B1224" s="21"/>
      <c r="C1224" s="21"/>
      <c r="D1224" s="16" t="s">
        <v>1678</v>
      </c>
      <c r="E1224" s="21"/>
      <c r="F1224" s="21"/>
      <c r="G1224" s="16" t="s">
        <v>495</v>
      </c>
      <c r="H1224" s="21" t="s">
        <v>1613</v>
      </c>
      <c r="I1224" s="21"/>
      <c r="J1224" s="21">
        <v>11</v>
      </c>
      <c r="K1224" s="21"/>
      <c r="L1224" s="21"/>
      <c r="M1224" s="21"/>
      <c r="N1224" s="21"/>
      <c r="O1224" s="21"/>
      <c r="P1224" s="21"/>
      <c r="Q1224" s="21"/>
      <c r="R1224" s="21"/>
      <c r="S1224" s="35"/>
      <c r="T1224" s="17"/>
      <c r="U1224" s="17"/>
      <c r="V1224" s="17"/>
      <c r="W1224" s="17"/>
      <c r="X1224" s="23"/>
      <c r="Y1224" s="17">
        <f>2*J1224</f>
        <v>22</v>
      </c>
      <c r="Z1224" s="18">
        <f>U1224+V1224+W1224+X1224+Y1224</f>
        <v>22</v>
      </c>
    </row>
    <row r="1225" spans="1:27" s="33" customFormat="1" outlineLevel="1">
      <c r="A1225" s="21"/>
      <c r="B1225" s="21"/>
      <c r="C1225" s="21"/>
      <c r="D1225" s="16"/>
      <c r="E1225" s="21"/>
      <c r="F1225" s="21"/>
      <c r="G1225" s="42" t="s">
        <v>2482</v>
      </c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35"/>
      <c r="T1225" s="17"/>
      <c r="U1225" s="17"/>
      <c r="V1225" s="17"/>
      <c r="W1225" s="17"/>
      <c r="X1225" s="23"/>
      <c r="Y1225" s="17"/>
      <c r="Z1225" s="18">
        <f>SUBTOTAL(9,Z1220:Z1224)</f>
        <v>378.56410256410254</v>
      </c>
    </row>
    <row r="1226" spans="1:27" s="33" customFormat="1" outlineLevel="2">
      <c r="A1226" s="16" t="s">
        <v>13</v>
      </c>
      <c r="B1226" s="16" t="s">
        <v>183</v>
      </c>
      <c r="C1226" s="16" t="s">
        <v>184</v>
      </c>
      <c r="D1226" s="16" t="s">
        <v>1674</v>
      </c>
      <c r="E1226" s="16" t="s">
        <v>1675</v>
      </c>
      <c r="F1226" s="16" t="s">
        <v>45</v>
      </c>
      <c r="G1226" s="16" t="s">
        <v>185</v>
      </c>
      <c r="H1226" s="16" t="s">
        <v>186</v>
      </c>
      <c r="I1226" s="16" t="s">
        <v>102</v>
      </c>
      <c r="J1226" s="16">
        <v>49</v>
      </c>
      <c r="K1226" s="16" t="s">
        <v>187</v>
      </c>
      <c r="L1226" s="16" t="s">
        <v>188</v>
      </c>
      <c r="M1226" s="16" t="s">
        <v>189</v>
      </c>
      <c r="N1226" s="16" t="s">
        <v>61</v>
      </c>
      <c r="O1226" s="16" t="s">
        <v>41</v>
      </c>
      <c r="P1226" s="16" t="s">
        <v>25</v>
      </c>
      <c r="Q1226" s="16" t="s">
        <v>132</v>
      </c>
      <c r="R1226" s="17">
        <v>8</v>
      </c>
      <c r="S1226" s="18">
        <f>IF(J1226&lt;25,1,1+(J1226-25)/J1226)</f>
        <v>1.489795918367347</v>
      </c>
      <c r="T1226" s="16">
        <v>1</v>
      </c>
      <c r="U1226" s="16">
        <f>O1226*S1226*T1226</f>
        <v>35.755102040816325</v>
      </c>
      <c r="V1226" s="16"/>
      <c r="W1226" s="16"/>
      <c r="X1226" s="18">
        <f>R1226*S1226</f>
        <v>11.918367346938776</v>
      </c>
      <c r="Y1226" s="16"/>
      <c r="Z1226" s="18">
        <f>U1226+V1226+W1226+X1226+Y1226</f>
        <v>47.673469387755105</v>
      </c>
      <c r="AA1226" s="3"/>
    </row>
    <row r="1227" spans="1:27" s="33" customFormat="1" outlineLevel="2">
      <c r="A1227" s="16" t="s">
        <v>521</v>
      </c>
      <c r="B1227" s="16" t="s">
        <v>1259</v>
      </c>
      <c r="C1227" s="16" t="s">
        <v>1260</v>
      </c>
      <c r="D1227" s="16" t="s">
        <v>2263</v>
      </c>
      <c r="E1227" s="16" t="s">
        <v>2264</v>
      </c>
      <c r="F1227" s="16" t="s">
        <v>45</v>
      </c>
      <c r="G1227" s="16" t="s">
        <v>185</v>
      </c>
      <c r="H1227" s="16" t="s">
        <v>186</v>
      </c>
      <c r="I1227" s="16" t="s">
        <v>102</v>
      </c>
      <c r="J1227" s="16">
        <v>39</v>
      </c>
      <c r="K1227" s="16" t="s">
        <v>961</v>
      </c>
      <c r="L1227" s="16" t="s">
        <v>1261</v>
      </c>
      <c r="M1227" s="16" t="s">
        <v>642</v>
      </c>
      <c r="N1227" s="16" t="s">
        <v>61</v>
      </c>
      <c r="O1227" s="16" t="s">
        <v>61</v>
      </c>
      <c r="P1227" s="16" t="s">
        <v>25</v>
      </c>
      <c r="Q1227" s="16" t="s">
        <v>25</v>
      </c>
      <c r="R1227" s="17">
        <v>0</v>
      </c>
      <c r="S1227" s="18">
        <f>IF(J1227&lt;25,1,1+(J1227-25)/J1227)</f>
        <v>1.358974358974359</v>
      </c>
      <c r="T1227" s="16">
        <v>1</v>
      </c>
      <c r="U1227" s="16">
        <f>O1227*S1227*T1227</f>
        <v>43.487179487179489</v>
      </c>
      <c r="V1227" s="16"/>
      <c r="W1227" s="16"/>
      <c r="X1227" s="18"/>
      <c r="Y1227" s="16"/>
      <c r="Z1227" s="18">
        <f>U1227+V1227+W1227+X1227+Y1227</f>
        <v>43.487179487179489</v>
      </c>
      <c r="AA1227" s="3"/>
    </row>
    <row r="1228" spans="1:27" s="33" customFormat="1" outlineLevel="2">
      <c r="A1228" s="16" t="s">
        <v>521</v>
      </c>
      <c r="B1228" s="16" t="s">
        <v>1262</v>
      </c>
      <c r="C1228" s="16" t="s">
        <v>1263</v>
      </c>
      <c r="D1228" s="16" t="s">
        <v>2265</v>
      </c>
      <c r="E1228" s="16" t="s">
        <v>2264</v>
      </c>
      <c r="F1228" s="16" t="s">
        <v>45</v>
      </c>
      <c r="G1228" s="16" t="s">
        <v>185</v>
      </c>
      <c r="H1228" s="16" t="s">
        <v>186</v>
      </c>
      <c r="I1228" s="16" t="s">
        <v>102</v>
      </c>
      <c r="J1228" s="16">
        <v>41</v>
      </c>
      <c r="K1228" s="16" t="s">
        <v>1045</v>
      </c>
      <c r="L1228" s="16" t="s">
        <v>326</v>
      </c>
      <c r="M1228" s="16" t="s">
        <v>642</v>
      </c>
      <c r="N1228" s="16" t="s">
        <v>25</v>
      </c>
      <c r="O1228" s="16" t="s">
        <v>25</v>
      </c>
      <c r="P1228" s="16" t="s">
        <v>25</v>
      </c>
      <c r="Q1228" s="16" t="s">
        <v>25</v>
      </c>
      <c r="R1228" s="17"/>
      <c r="S1228" s="18">
        <f>IF(J1228&lt;25,1,1+(J1228-25)/J1228)</f>
        <v>1.3902439024390243</v>
      </c>
      <c r="T1228" s="16"/>
      <c r="U1228" s="16"/>
      <c r="V1228" s="16"/>
      <c r="W1228" s="16"/>
      <c r="X1228" s="18">
        <f>32*S1228*F1228</f>
        <v>88.975609756097555</v>
      </c>
      <c r="Y1228" s="16"/>
      <c r="Z1228" s="18">
        <f>U1228+V1228+W1228+X1228+Y1228</f>
        <v>88.975609756097555</v>
      </c>
      <c r="AA1228" s="8"/>
    </row>
    <row r="1229" spans="1:27" s="33" customFormat="1" outlineLevel="2">
      <c r="A1229" s="16" t="s">
        <v>521</v>
      </c>
      <c r="B1229" s="16" t="s">
        <v>897</v>
      </c>
      <c r="C1229" s="16" t="s">
        <v>898</v>
      </c>
      <c r="D1229" s="16" t="s">
        <v>2266</v>
      </c>
      <c r="E1229" s="16" t="s">
        <v>2267</v>
      </c>
      <c r="F1229" s="16" t="s">
        <v>2268</v>
      </c>
      <c r="G1229" s="16" t="s">
        <v>185</v>
      </c>
      <c r="H1229" s="16" t="s">
        <v>2269</v>
      </c>
      <c r="I1229" s="16"/>
      <c r="J1229" s="16">
        <v>5</v>
      </c>
      <c r="K1229" s="16"/>
      <c r="L1229" s="16"/>
      <c r="M1229" s="16"/>
      <c r="N1229" s="16"/>
      <c r="O1229" s="16"/>
      <c r="P1229" s="16"/>
      <c r="Q1229" s="16"/>
      <c r="R1229" s="17"/>
      <c r="S1229" s="18"/>
      <c r="T1229" s="16"/>
      <c r="U1229" s="16"/>
      <c r="V1229" s="16"/>
      <c r="W1229" s="16"/>
      <c r="X1229" s="18">
        <f>0.3*14*J1229</f>
        <v>21</v>
      </c>
      <c r="Y1229" s="16"/>
      <c r="Z1229" s="18">
        <f>U1229+V1229+W1229+X1229+Y1229</f>
        <v>21</v>
      </c>
      <c r="AA1229" s="3"/>
    </row>
    <row r="1230" spans="1:27" s="33" customFormat="1" outlineLevel="2">
      <c r="A1230" s="21"/>
      <c r="B1230" s="21"/>
      <c r="C1230" s="21"/>
      <c r="D1230" s="16" t="s">
        <v>2270</v>
      </c>
      <c r="E1230" s="21"/>
      <c r="F1230" s="21"/>
      <c r="G1230" s="16" t="s">
        <v>185</v>
      </c>
      <c r="H1230" s="34" t="s">
        <v>1614</v>
      </c>
      <c r="I1230" s="34"/>
      <c r="J1230" s="34">
        <v>5</v>
      </c>
      <c r="K1230" s="21"/>
      <c r="L1230" s="21"/>
      <c r="M1230" s="21"/>
      <c r="N1230" s="21"/>
      <c r="O1230" s="21"/>
      <c r="P1230" s="21"/>
      <c r="Q1230" s="21"/>
      <c r="R1230" s="21"/>
      <c r="S1230" s="35"/>
      <c r="T1230" s="17"/>
      <c r="U1230" s="16"/>
      <c r="V1230" s="17">
        <f>J1230*14</f>
        <v>70</v>
      </c>
      <c r="W1230" s="17"/>
      <c r="X1230" s="23"/>
      <c r="Y1230" s="17"/>
      <c r="Z1230" s="18">
        <f>U1230+V1230+W1230+X1230+Y1230</f>
        <v>70</v>
      </c>
      <c r="AA1230" s="3"/>
    </row>
    <row r="1231" spans="1:27" s="33" customFormat="1" outlineLevel="2">
      <c r="A1231" s="21"/>
      <c r="B1231" s="21"/>
      <c r="C1231" s="21"/>
      <c r="D1231" s="16" t="s">
        <v>2271</v>
      </c>
      <c r="E1231" s="21"/>
      <c r="F1231" s="21"/>
      <c r="G1231" s="16" t="s">
        <v>185</v>
      </c>
      <c r="H1231" s="21" t="s">
        <v>1614</v>
      </c>
      <c r="I1231" s="21"/>
      <c r="J1231" s="21">
        <v>11</v>
      </c>
      <c r="K1231" s="21"/>
      <c r="L1231" s="21"/>
      <c r="M1231" s="21"/>
      <c r="N1231" s="21"/>
      <c r="O1231" s="21"/>
      <c r="P1231" s="21"/>
      <c r="Q1231" s="21"/>
      <c r="R1231" s="21"/>
      <c r="S1231" s="35"/>
      <c r="T1231" s="17"/>
      <c r="U1231" s="17"/>
      <c r="V1231" s="17"/>
      <c r="W1231" s="17"/>
      <c r="X1231" s="23"/>
      <c r="Y1231" s="17">
        <f>2*J1231</f>
        <v>22</v>
      </c>
      <c r="Z1231" s="18">
        <f>U1231+V1231+W1231+X1231+Y1231</f>
        <v>22</v>
      </c>
    </row>
    <row r="1232" spans="1:27" s="33" customFormat="1" outlineLevel="1">
      <c r="A1232" s="21"/>
      <c r="B1232" s="21"/>
      <c r="C1232" s="21"/>
      <c r="D1232" s="16"/>
      <c r="E1232" s="21"/>
      <c r="F1232" s="21"/>
      <c r="G1232" s="42" t="s">
        <v>2483</v>
      </c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35"/>
      <c r="T1232" s="17"/>
      <c r="U1232" s="17"/>
      <c r="V1232" s="17"/>
      <c r="W1232" s="17"/>
      <c r="X1232" s="23"/>
      <c r="Y1232" s="17"/>
      <c r="Z1232" s="18">
        <f>SUBTOTAL(9,Z1226:Z1231)</f>
        <v>293.13625863103215</v>
      </c>
    </row>
    <row r="1233" spans="1:27" s="33" customFormat="1" outlineLevel="2">
      <c r="A1233" s="21"/>
      <c r="B1233" s="21"/>
      <c r="C1233" s="21"/>
      <c r="D1233" s="16" t="s">
        <v>2271</v>
      </c>
      <c r="E1233" s="21"/>
      <c r="F1233" s="21"/>
      <c r="G1233" s="36" t="s">
        <v>2272</v>
      </c>
      <c r="H1233" s="21" t="s">
        <v>1512</v>
      </c>
      <c r="I1233" s="21"/>
      <c r="J1233" s="21">
        <v>7</v>
      </c>
      <c r="K1233" s="21"/>
      <c r="L1233" s="21"/>
      <c r="M1233" s="21"/>
      <c r="N1233" s="21"/>
      <c r="O1233" s="21"/>
      <c r="P1233" s="21"/>
      <c r="Q1233" s="21"/>
      <c r="R1233" s="21"/>
      <c r="S1233" s="35"/>
      <c r="T1233" s="17"/>
      <c r="U1233" s="17"/>
      <c r="V1233" s="17"/>
      <c r="W1233" s="17"/>
      <c r="X1233" s="23"/>
      <c r="Y1233" s="17">
        <f>2*J1233</f>
        <v>14</v>
      </c>
      <c r="Z1233" s="18">
        <f>U1233+V1233+W1233+X1233+Y1233</f>
        <v>14</v>
      </c>
    </row>
    <row r="1234" spans="1:27" s="33" customFormat="1" outlineLevel="1">
      <c r="A1234" s="21"/>
      <c r="B1234" s="21"/>
      <c r="C1234" s="21"/>
      <c r="D1234" s="16"/>
      <c r="E1234" s="21"/>
      <c r="F1234" s="21"/>
      <c r="G1234" s="44" t="s">
        <v>2484</v>
      </c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35"/>
      <c r="T1234" s="17"/>
      <c r="U1234" s="17"/>
      <c r="V1234" s="17"/>
      <c r="W1234" s="17"/>
      <c r="X1234" s="23"/>
      <c r="Y1234" s="17"/>
      <c r="Z1234" s="18">
        <f>SUBTOTAL(9,Z1233:Z1233)</f>
        <v>14</v>
      </c>
    </row>
    <row r="1235" spans="1:27" s="33" customFormat="1" outlineLevel="2">
      <c r="A1235" s="16" t="s">
        <v>13</v>
      </c>
      <c r="B1235" s="16" t="s">
        <v>461</v>
      </c>
      <c r="C1235" s="16" t="s">
        <v>462</v>
      </c>
      <c r="D1235" s="16" t="s">
        <v>2263</v>
      </c>
      <c r="E1235" s="16" t="s">
        <v>2267</v>
      </c>
      <c r="F1235" s="16" t="s">
        <v>16</v>
      </c>
      <c r="G1235" s="16" t="s">
        <v>466</v>
      </c>
      <c r="H1235" s="16" t="s">
        <v>467</v>
      </c>
      <c r="I1235" s="16" t="s">
        <v>19</v>
      </c>
      <c r="J1235" s="16">
        <v>24</v>
      </c>
      <c r="K1235" s="16" t="s">
        <v>224</v>
      </c>
      <c r="L1235" s="16" t="s">
        <v>160</v>
      </c>
      <c r="M1235" s="16" t="s">
        <v>173</v>
      </c>
      <c r="N1235" s="16" t="s">
        <v>22</v>
      </c>
      <c r="O1235" s="16" t="s">
        <v>233</v>
      </c>
      <c r="P1235" s="16" t="s">
        <v>234</v>
      </c>
      <c r="Q1235" s="16" t="s">
        <v>25</v>
      </c>
      <c r="R1235" s="17">
        <v>6</v>
      </c>
      <c r="S1235" s="18">
        <f>IF(J1235&lt;25,1,1+(J1235-25)/J1235)</f>
        <v>1</v>
      </c>
      <c r="T1235" s="16">
        <v>1</v>
      </c>
      <c r="U1235" s="16">
        <f>O1235*S1235*T1235</f>
        <v>42</v>
      </c>
      <c r="V1235" s="16"/>
      <c r="W1235" s="16"/>
      <c r="X1235" s="18">
        <f>R1235*S1235</f>
        <v>6</v>
      </c>
      <c r="Y1235" s="16"/>
      <c r="Z1235" s="18">
        <f>U1235+V1235+W1235+X1235+Y1235</f>
        <v>48</v>
      </c>
      <c r="AA1235" s="3"/>
    </row>
    <row r="1236" spans="1:27" s="33" customFormat="1" outlineLevel="2">
      <c r="A1236" s="16" t="s">
        <v>13</v>
      </c>
      <c r="B1236" s="16" t="s">
        <v>475</v>
      </c>
      <c r="C1236" s="16" t="s">
        <v>476</v>
      </c>
      <c r="D1236" s="16" t="s">
        <v>1666</v>
      </c>
      <c r="E1236" s="16" t="s">
        <v>1648</v>
      </c>
      <c r="F1236" s="16" t="s">
        <v>16</v>
      </c>
      <c r="G1236" s="16" t="s">
        <v>466</v>
      </c>
      <c r="H1236" s="16" t="s">
        <v>467</v>
      </c>
      <c r="I1236" s="16" t="s">
        <v>19</v>
      </c>
      <c r="J1236" s="16">
        <v>19</v>
      </c>
      <c r="K1236" s="16" t="s">
        <v>482</v>
      </c>
      <c r="L1236" s="16" t="s">
        <v>212</v>
      </c>
      <c r="M1236" s="16" t="s">
        <v>173</v>
      </c>
      <c r="N1236" s="16" t="s">
        <v>22</v>
      </c>
      <c r="O1236" s="16" t="s">
        <v>22</v>
      </c>
      <c r="P1236" s="16" t="s">
        <v>25</v>
      </c>
      <c r="Q1236" s="16" t="s">
        <v>25</v>
      </c>
      <c r="R1236" s="17">
        <v>0</v>
      </c>
      <c r="S1236" s="18">
        <f>IF(J1236&lt;25,1,1+(J1236-25)/J1236)</f>
        <v>1</v>
      </c>
      <c r="T1236" s="16">
        <v>1</v>
      </c>
      <c r="U1236" s="16">
        <f>O1236*S1236*T1236</f>
        <v>48</v>
      </c>
      <c r="V1236" s="16"/>
      <c r="W1236" s="16"/>
      <c r="X1236" s="18"/>
      <c r="Y1236" s="16"/>
      <c r="Z1236" s="18">
        <f>U1236+V1236+W1236+X1236+Y1236</f>
        <v>48</v>
      </c>
      <c r="AA1236" s="3"/>
    </row>
    <row r="1237" spans="1:27" s="33" customFormat="1" outlineLevel="2">
      <c r="A1237" s="16" t="s">
        <v>13</v>
      </c>
      <c r="B1237" s="16" t="s">
        <v>483</v>
      </c>
      <c r="C1237" s="16" t="s">
        <v>484</v>
      </c>
      <c r="D1237" s="16" t="s">
        <v>1684</v>
      </c>
      <c r="E1237" s="16" t="s">
        <v>1648</v>
      </c>
      <c r="F1237" s="16" t="s">
        <v>51</v>
      </c>
      <c r="G1237" s="16" t="s">
        <v>466</v>
      </c>
      <c r="H1237" s="16" t="s">
        <v>467</v>
      </c>
      <c r="I1237" s="16" t="s">
        <v>19</v>
      </c>
      <c r="J1237" s="16">
        <v>37</v>
      </c>
      <c r="K1237" s="16"/>
      <c r="L1237" s="16"/>
      <c r="M1237" s="16" t="s">
        <v>173</v>
      </c>
      <c r="N1237" s="16" t="s">
        <v>56</v>
      </c>
      <c r="O1237" s="16" t="s">
        <v>25</v>
      </c>
      <c r="P1237" s="16" t="s">
        <v>56</v>
      </c>
      <c r="Q1237" s="16" t="s">
        <v>25</v>
      </c>
      <c r="R1237" s="17">
        <f>P1237+Q1237</f>
        <v>16</v>
      </c>
      <c r="S1237" s="18">
        <v>1</v>
      </c>
      <c r="T1237" s="16"/>
      <c r="U1237" s="16"/>
      <c r="V1237" s="16"/>
      <c r="W1237" s="16"/>
      <c r="X1237" s="18">
        <f>R1237*S1237*3</f>
        <v>48</v>
      </c>
      <c r="Y1237" s="16"/>
      <c r="Z1237" s="18">
        <f>U1237+V1237+W1237+X1237+Y1237</f>
        <v>48</v>
      </c>
    </row>
    <row r="1238" spans="1:27" s="33" customFormat="1" outlineLevel="2">
      <c r="A1238" s="21"/>
      <c r="B1238" s="21"/>
      <c r="C1238" s="21"/>
      <c r="D1238" s="16" t="s">
        <v>1685</v>
      </c>
      <c r="E1238" s="21"/>
      <c r="F1238" s="21"/>
      <c r="G1238" s="16" t="s">
        <v>466</v>
      </c>
      <c r="H1238" s="34" t="s">
        <v>1597</v>
      </c>
      <c r="I1238" s="34"/>
      <c r="J1238" s="34">
        <v>4</v>
      </c>
      <c r="K1238" s="21"/>
      <c r="L1238" s="21"/>
      <c r="M1238" s="21"/>
      <c r="N1238" s="21"/>
      <c r="O1238" s="21"/>
      <c r="P1238" s="21"/>
      <c r="Q1238" s="21"/>
      <c r="R1238" s="21"/>
      <c r="S1238" s="35"/>
      <c r="T1238" s="17"/>
      <c r="U1238" s="16"/>
      <c r="V1238" s="17">
        <f>J1238*14</f>
        <v>56</v>
      </c>
      <c r="W1238" s="17"/>
      <c r="X1238" s="23"/>
      <c r="Y1238" s="17"/>
      <c r="Z1238" s="18">
        <f>U1238+V1238+W1238+X1238+Y1238</f>
        <v>56</v>
      </c>
      <c r="AA1238" s="3"/>
    </row>
    <row r="1239" spans="1:27" s="33" customFormat="1" outlineLevel="2">
      <c r="A1239" s="21"/>
      <c r="B1239" s="21"/>
      <c r="C1239" s="21"/>
      <c r="D1239" s="16" t="s">
        <v>1650</v>
      </c>
      <c r="E1239" s="21"/>
      <c r="F1239" s="21"/>
      <c r="G1239" s="16" t="s">
        <v>466</v>
      </c>
      <c r="H1239" s="21" t="s">
        <v>1597</v>
      </c>
      <c r="I1239" s="21"/>
      <c r="J1239" s="21">
        <v>10</v>
      </c>
      <c r="K1239" s="21"/>
      <c r="L1239" s="21"/>
      <c r="M1239" s="21"/>
      <c r="N1239" s="21"/>
      <c r="O1239" s="21"/>
      <c r="P1239" s="21"/>
      <c r="Q1239" s="21"/>
      <c r="R1239" s="21"/>
      <c r="S1239" s="35"/>
      <c r="T1239" s="17"/>
      <c r="U1239" s="17"/>
      <c r="V1239" s="17"/>
      <c r="W1239" s="17"/>
      <c r="X1239" s="23"/>
      <c r="Y1239" s="17">
        <f>2*J1239</f>
        <v>20</v>
      </c>
      <c r="Z1239" s="18">
        <f>U1239+V1239+W1239+X1239+Y1239</f>
        <v>20</v>
      </c>
    </row>
    <row r="1240" spans="1:27" s="33" customFormat="1" outlineLevel="1">
      <c r="A1240" s="21"/>
      <c r="B1240" s="21"/>
      <c r="C1240" s="21"/>
      <c r="D1240" s="16"/>
      <c r="E1240" s="21"/>
      <c r="F1240" s="21"/>
      <c r="G1240" s="42" t="s">
        <v>2485</v>
      </c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35"/>
      <c r="T1240" s="17"/>
      <c r="U1240" s="17"/>
      <c r="V1240" s="17"/>
      <c r="W1240" s="17"/>
      <c r="X1240" s="23"/>
      <c r="Y1240" s="17"/>
      <c r="Z1240" s="18">
        <f>SUBTOTAL(9,Z1235:Z1239)</f>
        <v>220</v>
      </c>
    </row>
    <row r="1241" spans="1:27" s="33" customFormat="1" outlineLevel="2">
      <c r="A1241" s="16" t="s">
        <v>521</v>
      </c>
      <c r="B1241" s="16" t="s">
        <v>1187</v>
      </c>
      <c r="C1241" s="16" t="s">
        <v>1188</v>
      </c>
      <c r="D1241" s="16" t="s">
        <v>1651</v>
      </c>
      <c r="E1241" s="16" t="s">
        <v>1652</v>
      </c>
      <c r="F1241" s="16" t="s">
        <v>45</v>
      </c>
      <c r="G1241" s="16" t="s">
        <v>874</v>
      </c>
      <c r="H1241" s="16" t="s">
        <v>875</v>
      </c>
      <c r="I1241" s="16" t="s">
        <v>102</v>
      </c>
      <c r="J1241" s="16">
        <v>13</v>
      </c>
      <c r="K1241" s="16" t="s">
        <v>925</v>
      </c>
      <c r="L1241" s="16" t="s">
        <v>963</v>
      </c>
      <c r="M1241" s="16" t="s">
        <v>896</v>
      </c>
      <c r="N1241" s="16" t="s">
        <v>61</v>
      </c>
      <c r="O1241" s="16" t="s">
        <v>24</v>
      </c>
      <c r="P1241" s="16" t="s">
        <v>25</v>
      </c>
      <c r="Q1241" s="16" t="s">
        <v>69</v>
      </c>
      <c r="R1241" s="17">
        <v>12</v>
      </c>
      <c r="S1241" s="18">
        <f>IF(J1241&lt;25,1,1+(J1241-25)/J1241)</f>
        <v>1</v>
      </c>
      <c r="T1241" s="16">
        <v>1</v>
      </c>
      <c r="U1241" s="16">
        <f>O1241*S1241*T1241</f>
        <v>20</v>
      </c>
      <c r="V1241" s="16"/>
      <c r="W1241" s="16"/>
      <c r="X1241" s="18">
        <f>R1241*S1241</f>
        <v>12</v>
      </c>
      <c r="Y1241" s="16"/>
      <c r="Z1241" s="18">
        <f>U1241+V1241+W1241+X1241+Y1241</f>
        <v>32</v>
      </c>
      <c r="AA1241" s="3"/>
    </row>
    <row r="1242" spans="1:27" s="33" customFormat="1" outlineLevel="2">
      <c r="A1242" s="16" t="s">
        <v>42</v>
      </c>
      <c r="B1242" s="16" t="s">
        <v>872</v>
      </c>
      <c r="C1242" s="16" t="s">
        <v>873</v>
      </c>
      <c r="D1242" s="16" t="s">
        <v>2273</v>
      </c>
      <c r="E1242" s="16" t="s">
        <v>2274</v>
      </c>
      <c r="F1242" s="16" t="s">
        <v>33</v>
      </c>
      <c r="G1242" s="16" t="s">
        <v>874</v>
      </c>
      <c r="H1242" s="16" t="s">
        <v>875</v>
      </c>
      <c r="I1242" s="16" t="s">
        <v>102</v>
      </c>
      <c r="J1242" s="16">
        <v>30</v>
      </c>
      <c r="K1242" s="16" t="s">
        <v>112</v>
      </c>
      <c r="L1242" s="16" t="s">
        <v>371</v>
      </c>
      <c r="M1242" s="16" t="s">
        <v>48</v>
      </c>
      <c r="N1242" s="16" t="s">
        <v>39</v>
      </c>
      <c r="O1242" s="16" t="s">
        <v>22</v>
      </c>
      <c r="P1242" s="16" t="s">
        <v>21</v>
      </c>
      <c r="Q1242" s="16" t="s">
        <v>69</v>
      </c>
      <c r="R1242" s="17">
        <v>16</v>
      </c>
      <c r="S1242" s="18">
        <f>IF(J1242&lt;25,1,1+(J1242-25)/J1242)</f>
        <v>1.1666666666666667</v>
      </c>
      <c r="T1242" s="16">
        <v>2</v>
      </c>
      <c r="U1242" s="16">
        <f>O1242*S1242*T1242</f>
        <v>112</v>
      </c>
      <c r="V1242" s="16"/>
      <c r="W1242" s="16"/>
      <c r="X1242" s="18">
        <f>R1242*S1242</f>
        <v>18.666666666666668</v>
      </c>
      <c r="Y1242" s="16"/>
      <c r="Z1242" s="18">
        <f>U1242+V1242+W1242+X1242+Y1242</f>
        <v>130.66666666666666</v>
      </c>
      <c r="AA1242" s="2"/>
    </row>
    <row r="1243" spans="1:27" s="33" customFormat="1" outlineLevel="2">
      <c r="A1243" s="21"/>
      <c r="B1243" s="21"/>
      <c r="C1243" s="21"/>
      <c r="D1243" s="16" t="s">
        <v>2275</v>
      </c>
      <c r="E1243" s="21"/>
      <c r="F1243" s="21"/>
      <c r="G1243" s="16" t="s">
        <v>874</v>
      </c>
      <c r="H1243" s="34" t="s">
        <v>1615</v>
      </c>
      <c r="I1243" s="34"/>
      <c r="J1243" s="34">
        <v>5</v>
      </c>
      <c r="K1243" s="21"/>
      <c r="L1243" s="21"/>
      <c r="M1243" s="21"/>
      <c r="N1243" s="21"/>
      <c r="O1243" s="21"/>
      <c r="P1243" s="21"/>
      <c r="Q1243" s="21"/>
      <c r="R1243" s="21"/>
      <c r="S1243" s="35"/>
      <c r="T1243" s="17"/>
      <c r="U1243" s="16"/>
      <c r="V1243" s="17">
        <f>J1243*14</f>
        <v>70</v>
      </c>
      <c r="W1243" s="17"/>
      <c r="X1243" s="23"/>
      <c r="Y1243" s="17"/>
      <c r="Z1243" s="18">
        <f>U1243+V1243+W1243+X1243+Y1243</f>
        <v>70</v>
      </c>
      <c r="AA1243" s="3"/>
    </row>
    <row r="1244" spans="1:27" s="33" customFormat="1" outlineLevel="2">
      <c r="A1244" s="21"/>
      <c r="B1244" s="21"/>
      <c r="C1244" s="21"/>
      <c r="D1244" s="16" t="s">
        <v>2276</v>
      </c>
      <c r="E1244" s="21"/>
      <c r="F1244" s="21"/>
      <c r="G1244" s="16" t="s">
        <v>874</v>
      </c>
      <c r="H1244" s="21" t="s">
        <v>1615</v>
      </c>
      <c r="I1244" s="21"/>
      <c r="J1244" s="21">
        <v>11</v>
      </c>
      <c r="K1244" s="21"/>
      <c r="L1244" s="21"/>
      <c r="M1244" s="21"/>
      <c r="N1244" s="21"/>
      <c r="O1244" s="21"/>
      <c r="P1244" s="21"/>
      <c r="Q1244" s="21"/>
      <c r="R1244" s="21"/>
      <c r="S1244" s="35"/>
      <c r="T1244" s="17"/>
      <c r="U1244" s="17"/>
      <c r="V1244" s="17"/>
      <c r="W1244" s="17"/>
      <c r="X1244" s="23"/>
      <c r="Y1244" s="17">
        <f>2*J1244</f>
        <v>22</v>
      </c>
      <c r="Z1244" s="18">
        <f>U1244+V1244+W1244+X1244+Y1244</f>
        <v>22</v>
      </c>
    </row>
    <row r="1245" spans="1:27" s="33" customFormat="1" outlineLevel="1">
      <c r="A1245" s="21"/>
      <c r="B1245" s="21"/>
      <c r="C1245" s="21"/>
      <c r="D1245" s="16"/>
      <c r="E1245" s="21"/>
      <c r="F1245" s="21"/>
      <c r="G1245" s="42" t="s">
        <v>2486</v>
      </c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35"/>
      <c r="T1245" s="17"/>
      <c r="U1245" s="17"/>
      <c r="V1245" s="17"/>
      <c r="W1245" s="17"/>
      <c r="X1245" s="23"/>
      <c r="Y1245" s="17"/>
      <c r="Z1245" s="18">
        <f>SUBTOTAL(9,Z1241:Z1244)</f>
        <v>254.66666666666666</v>
      </c>
    </row>
    <row r="1246" spans="1:27" s="33" customFormat="1" outlineLevel="2">
      <c r="A1246" s="16" t="s">
        <v>521</v>
      </c>
      <c r="B1246" s="16" t="s">
        <v>987</v>
      </c>
      <c r="C1246" s="16" t="s">
        <v>988</v>
      </c>
      <c r="D1246" s="16" t="s">
        <v>2277</v>
      </c>
      <c r="E1246" s="16" t="s">
        <v>2278</v>
      </c>
      <c r="F1246" s="16" t="s">
        <v>16</v>
      </c>
      <c r="G1246" s="16" t="s">
        <v>834</v>
      </c>
      <c r="H1246" s="16" t="s">
        <v>2279</v>
      </c>
      <c r="I1246" s="16" t="s">
        <v>990</v>
      </c>
      <c r="J1246" s="16">
        <v>42</v>
      </c>
      <c r="K1246" s="16" t="s">
        <v>991</v>
      </c>
      <c r="L1246" s="16" t="s">
        <v>345</v>
      </c>
      <c r="M1246" s="16" t="s">
        <v>906</v>
      </c>
      <c r="N1246" s="16" t="s">
        <v>22</v>
      </c>
      <c r="O1246" s="16" t="s">
        <v>233</v>
      </c>
      <c r="P1246" s="16" t="s">
        <v>234</v>
      </c>
      <c r="Q1246" s="16" t="s">
        <v>25</v>
      </c>
      <c r="R1246" s="17">
        <v>6</v>
      </c>
      <c r="S1246" s="18">
        <f>IF(J1246&lt;25,1,1+(J1246-25)/J1246)</f>
        <v>1.4047619047619047</v>
      </c>
      <c r="T1246" s="16">
        <v>1</v>
      </c>
      <c r="U1246" s="16">
        <f>O1246*S1246*T1246*2.5/3</f>
        <v>49.166666666666657</v>
      </c>
      <c r="V1246" s="16"/>
      <c r="W1246" s="16"/>
      <c r="X1246" s="18">
        <f>R1246*S1246*2.5/3</f>
        <v>7.0238095238095228</v>
      </c>
      <c r="Y1246" s="16"/>
      <c r="Z1246" s="18">
        <f>U1246+V1246+W1246+X1246+Y1246</f>
        <v>56.190476190476183</v>
      </c>
      <c r="AA1246" s="3"/>
    </row>
    <row r="1247" spans="1:27" s="33" customFormat="1" outlineLevel="2">
      <c r="A1247" s="16" t="s">
        <v>13</v>
      </c>
      <c r="B1247" s="16" t="s">
        <v>832</v>
      </c>
      <c r="C1247" s="16" t="s">
        <v>833</v>
      </c>
      <c r="D1247" s="16" t="s">
        <v>1655</v>
      </c>
      <c r="E1247" s="16" t="s">
        <v>1708</v>
      </c>
      <c r="F1247" s="16" t="s">
        <v>45</v>
      </c>
      <c r="G1247" s="16" t="s">
        <v>834</v>
      </c>
      <c r="H1247" s="16" t="s">
        <v>835</v>
      </c>
      <c r="I1247" s="16" t="s">
        <v>19</v>
      </c>
      <c r="J1247" s="16">
        <v>45</v>
      </c>
      <c r="K1247" s="16" t="s">
        <v>570</v>
      </c>
      <c r="L1247" s="16" t="s">
        <v>95</v>
      </c>
      <c r="M1247" s="16" t="s">
        <v>89</v>
      </c>
      <c r="N1247" s="16" t="s">
        <v>61</v>
      </c>
      <c r="O1247" s="16" t="s">
        <v>321</v>
      </c>
      <c r="P1247" s="16" t="s">
        <v>562</v>
      </c>
      <c r="Q1247" s="16" t="s">
        <v>25</v>
      </c>
      <c r="R1247" s="17">
        <v>2</v>
      </c>
      <c r="S1247" s="18">
        <f>IF(J1247&lt;25,1,1+(J1247-25)/J1247)</f>
        <v>1.4444444444444444</v>
      </c>
      <c r="T1247" s="16">
        <v>1</v>
      </c>
      <c r="U1247" s="16">
        <f>O1247*S1247*T1247</f>
        <v>43.333333333333336</v>
      </c>
      <c r="V1247" s="16"/>
      <c r="W1247" s="16"/>
      <c r="X1247" s="18">
        <f>R1247*S1247</f>
        <v>2.8888888888888888</v>
      </c>
      <c r="Y1247" s="16"/>
      <c r="Z1247" s="18">
        <f>U1247+V1247+W1247+X1247+Y1247</f>
        <v>46.222222222222221</v>
      </c>
      <c r="AA1247" s="2"/>
    </row>
    <row r="1248" spans="1:27" s="33" customFormat="1" outlineLevel="2">
      <c r="A1248" s="16" t="s">
        <v>521</v>
      </c>
      <c r="B1248" s="16" t="s">
        <v>897</v>
      </c>
      <c r="C1248" s="16" t="s">
        <v>898</v>
      </c>
      <c r="D1248" s="16" t="s">
        <v>2280</v>
      </c>
      <c r="E1248" s="16" t="s">
        <v>2281</v>
      </c>
      <c r="F1248" s="16" t="s">
        <v>2282</v>
      </c>
      <c r="G1248" s="16" t="s">
        <v>834</v>
      </c>
      <c r="H1248" s="16" t="s">
        <v>2283</v>
      </c>
      <c r="I1248" s="16"/>
      <c r="J1248" s="16">
        <v>4</v>
      </c>
      <c r="K1248" s="16"/>
      <c r="L1248" s="16"/>
      <c r="M1248" s="16"/>
      <c r="N1248" s="16"/>
      <c r="O1248" s="16"/>
      <c r="P1248" s="16"/>
      <c r="Q1248" s="16"/>
      <c r="R1248" s="17"/>
      <c r="S1248" s="18"/>
      <c r="T1248" s="16"/>
      <c r="U1248" s="16"/>
      <c r="V1248" s="16"/>
      <c r="W1248" s="16"/>
      <c r="X1248" s="18">
        <f>0.3*14*J1248</f>
        <v>16.8</v>
      </c>
      <c r="Y1248" s="16"/>
      <c r="Z1248" s="18">
        <f>U1248+V1248+W1248+X1248+Y1248</f>
        <v>16.8</v>
      </c>
      <c r="AA1248" s="3"/>
    </row>
    <row r="1249" spans="1:27" s="33" customFormat="1" outlineLevel="2">
      <c r="A1249" s="21"/>
      <c r="B1249" s="21"/>
      <c r="C1249" s="21"/>
      <c r="D1249" s="16" t="s">
        <v>2284</v>
      </c>
      <c r="E1249" s="21"/>
      <c r="F1249" s="21"/>
      <c r="G1249" s="16" t="s">
        <v>834</v>
      </c>
      <c r="H1249" s="34" t="s">
        <v>1525</v>
      </c>
      <c r="I1249" s="34"/>
      <c r="J1249" s="34">
        <v>3</v>
      </c>
      <c r="K1249" s="21"/>
      <c r="L1249" s="21"/>
      <c r="M1249" s="21"/>
      <c r="N1249" s="21"/>
      <c r="O1249" s="21"/>
      <c r="P1249" s="21"/>
      <c r="Q1249" s="21"/>
      <c r="R1249" s="21"/>
      <c r="S1249" s="35"/>
      <c r="T1249" s="17"/>
      <c r="U1249" s="16"/>
      <c r="V1249" s="17">
        <f>J1249*14</f>
        <v>42</v>
      </c>
      <c r="W1249" s="17"/>
      <c r="X1249" s="23"/>
      <c r="Y1249" s="17"/>
      <c r="Z1249" s="18">
        <f>U1249+V1249+W1249+X1249+Y1249</f>
        <v>42</v>
      </c>
      <c r="AA1249" s="3"/>
    </row>
    <row r="1250" spans="1:27" s="33" customFormat="1" outlineLevel="2">
      <c r="A1250" s="21"/>
      <c r="B1250" s="21"/>
      <c r="C1250" s="21"/>
      <c r="D1250" s="16" t="s">
        <v>2285</v>
      </c>
      <c r="E1250" s="21"/>
      <c r="F1250" s="21"/>
      <c r="G1250" s="16" t="s">
        <v>834</v>
      </c>
      <c r="H1250" s="21" t="s">
        <v>1525</v>
      </c>
      <c r="I1250" s="21"/>
      <c r="J1250" s="21">
        <v>8</v>
      </c>
      <c r="K1250" s="21"/>
      <c r="L1250" s="21"/>
      <c r="M1250" s="21"/>
      <c r="N1250" s="21"/>
      <c r="O1250" s="21"/>
      <c r="P1250" s="21"/>
      <c r="Q1250" s="21"/>
      <c r="R1250" s="21"/>
      <c r="S1250" s="35"/>
      <c r="T1250" s="17"/>
      <c r="U1250" s="17"/>
      <c r="V1250" s="17"/>
      <c r="W1250" s="17"/>
      <c r="X1250" s="23"/>
      <c r="Y1250" s="17">
        <f>2*J1250</f>
        <v>16</v>
      </c>
      <c r="Z1250" s="18">
        <f>U1250+V1250+W1250+X1250+Y1250</f>
        <v>16</v>
      </c>
    </row>
    <row r="1251" spans="1:27" s="33" customFormat="1" outlineLevel="1">
      <c r="A1251" s="21"/>
      <c r="B1251" s="21"/>
      <c r="C1251" s="21"/>
      <c r="D1251" s="16"/>
      <c r="E1251" s="21"/>
      <c r="F1251" s="21"/>
      <c r="G1251" s="42" t="s">
        <v>2487</v>
      </c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35"/>
      <c r="T1251" s="17"/>
      <c r="U1251" s="17"/>
      <c r="V1251" s="17"/>
      <c r="W1251" s="17"/>
      <c r="X1251" s="23"/>
      <c r="Y1251" s="17"/>
      <c r="Z1251" s="18">
        <f>SUBTOTAL(9,Z1246:Z1250)</f>
        <v>177.21269841269839</v>
      </c>
    </row>
    <row r="1252" spans="1:27" s="33" customFormat="1" outlineLevel="2">
      <c r="A1252" s="21"/>
      <c r="B1252" s="21"/>
      <c r="C1252" s="21"/>
      <c r="D1252" s="16" t="s">
        <v>2284</v>
      </c>
      <c r="E1252" s="21"/>
      <c r="F1252" s="21"/>
      <c r="G1252" s="36" t="s">
        <v>2286</v>
      </c>
      <c r="H1252" s="34" t="s">
        <v>1526</v>
      </c>
      <c r="I1252" s="34"/>
      <c r="J1252" s="34">
        <v>2</v>
      </c>
      <c r="K1252" s="21"/>
      <c r="L1252" s="21"/>
      <c r="M1252" s="21"/>
      <c r="N1252" s="21"/>
      <c r="O1252" s="21"/>
      <c r="P1252" s="21"/>
      <c r="Q1252" s="21"/>
      <c r="R1252" s="21"/>
      <c r="S1252" s="35"/>
      <c r="T1252" s="17"/>
      <c r="U1252" s="16"/>
      <c r="V1252" s="17">
        <f>J1252*14</f>
        <v>28</v>
      </c>
      <c r="W1252" s="17"/>
      <c r="X1252" s="23"/>
      <c r="Y1252" s="17"/>
      <c r="Z1252" s="18">
        <f>U1252+V1252+W1252+X1252+Y1252</f>
        <v>28</v>
      </c>
      <c r="AA1252" s="3"/>
    </row>
    <row r="1253" spans="1:27" s="8" customFormat="1" outlineLevel="2">
      <c r="A1253" s="21"/>
      <c r="B1253" s="21"/>
      <c r="C1253" s="21"/>
      <c r="D1253" s="16" t="s">
        <v>2285</v>
      </c>
      <c r="E1253" s="21"/>
      <c r="F1253" s="21"/>
      <c r="G1253" s="36" t="s">
        <v>2286</v>
      </c>
      <c r="H1253" s="21" t="s">
        <v>1526</v>
      </c>
      <c r="I1253" s="21"/>
      <c r="J1253" s="21">
        <v>8</v>
      </c>
      <c r="K1253" s="21"/>
      <c r="L1253" s="21"/>
      <c r="M1253" s="21"/>
      <c r="N1253" s="21"/>
      <c r="O1253" s="21"/>
      <c r="P1253" s="21"/>
      <c r="Q1253" s="21"/>
      <c r="R1253" s="21"/>
      <c r="S1253" s="35"/>
      <c r="T1253" s="17"/>
      <c r="U1253" s="17"/>
      <c r="V1253" s="17"/>
      <c r="W1253" s="17"/>
      <c r="X1253" s="23"/>
      <c r="Y1253" s="17">
        <f>2*J1253</f>
        <v>16</v>
      </c>
      <c r="Z1253" s="18">
        <f>U1253+V1253+W1253+X1253+Y1253</f>
        <v>16</v>
      </c>
      <c r="AA1253" s="33"/>
    </row>
    <row r="1254" spans="1:27" s="8" customFormat="1" outlineLevel="1">
      <c r="A1254" s="21"/>
      <c r="B1254" s="21"/>
      <c r="C1254" s="21"/>
      <c r="D1254" s="16"/>
      <c r="E1254" s="21"/>
      <c r="F1254" s="21"/>
      <c r="G1254" s="44" t="s">
        <v>2488</v>
      </c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35"/>
      <c r="T1254" s="17"/>
      <c r="U1254" s="17"/>
      <c r="V1254" s="17"/>
      <c r="W1254" s="17"/>
      <c r="X1254" s="23"/>
      <c r="Y1254" s="17"/>
      <c r="Z1254" s="18">
        <f>SUBTOTAL(9,Z1252:Z1253)</f>
        <v>44</v>
      </c>
      <c r="AA1254" s="33"/>
    </row>
    <row r="1255" spans="1:27" s="8" customFormat="1" outlineLevel="2">
      <c r="A1255" s="16" t="s">
        <v>30</v>
      </c>
      <c r="B1255" s="16" t="s">
        <v>504</v>
      </c>
      <c r="C1255" s="16" t="s">
        <v>505</v>
      </c>
      <c r="D1255" s="16" t="s">
        <v>2287</v>
      </c>
      <c r="E1255" s="16" t="s">
        <v>2281</v>
      </c>
      <c r="F1255" s="16" t="s">
        <v>99</v>
      </c>
      <c r="G1255" s="16" t="s">
        <v>506</v>
      </c>
      <c r="H1255" s="16" t="s">
        <v>507</v>
      </c>
      <c r="I1255" s="16" t="s">
        <v>102</v>
      </c>
      <c r="J1255" s="16">
        <v>36</v>
      </c>
      <c r="K1255" s="16" t="s">
        <v>265</v>
      </c>
      <c r="L1255" s="16" t="s">
        <v>508</v>
      </c>
      <c r="M1255" s="16" t="s">
        <v>267</v>
      </c>
      <c r="N1255" s="16" t="s">
        <v>56</v>
      </c>
      <c r="O1255" s="16" t="s">
        <v>56</v>
      </c>
      <c r="P1255" s="16" t="s">
        <v>25</v>
      </c>
      <c r="Q1255" s="16" t="s">
        <v>25</v>
      </c>
      <c r="R1255" s="17">
        <v>0</v>
      </c>
      <c r="S1255" s="18">
        <f>IF(J1255&lt;25,1,1+(J1255-25)/J1255)</f>
        <v>1.3055555555555556</v>
      </c>
      <c r="T1255" s="16">
        <v>1</v>
      </c>
      <c r="U1255" s="16">
        <f>O1255*S1255*T1255</f>
        <v>20.888888888888889</v>
      </c>
      <c r="V1255" s="16"/>
      <c r="W1255" s="16"/>
      <c r="X1255" s="18"/>
      <c r="Y1255" s="16"/>
      <c r="Z1255" s="18">
        <f>U1255+V1255+W1255+X1255+Y1255</f>
        <v>20.888888888888889</v>
      </c>
      <c r="AA1255" s="2"/>
    </row>
    <row r="1256" spans="1:27" s="8" customFormat="1" outlineLevel="2">
      <c r="A1256" s="16" t="s">
        <v>13</v>
      </c>
      <c r="B1256" s="16" t="s">
        <v>568</v>
      </c>
      <c r="C1256" s="16" t="s">
        <v>569</v>
      </c>
      <c r="D1256" s="16" t="s">
        <v>2288</v>
      </c>
      <c r="E1256" s="16" t="s">
        <v>2289</v>
      </c>
      <c r="F1256" s="16" t="s">
        <v>45</v>
      </c>
      <c r="G1256" s="16" t="s">
        <v>506</v>
      </c>
      <c r="H1256" s="16" t="s">
        <v>2290</v>
      </c>
      <c r="I1256" s="16" t="s">
        <v>574</v>
      </c>
      <c r="J1256" s="16">
        <v>65</v>
      </c>
      <c r="K1256" s="16" t="s">
        <v>573</v>
      </c>
      <c r="L1256" s="16" t="s">
        <v>205</v>
      </c>
      <c r="M1256" s="16" t="s">
        <v>166</v>
      </c>
      <c r="N1256" s="16" t="s">
        <v>61</v>
      </c>
      <c r="O1256" s="16" t="s">
        <v>23</v>
      </c>
      <c r="P1256" s="16" t="s">
        <v>21</v>
      </c>
      <c r="Q1256" s="16" t="s">
        <v>25</v>
      </c>
      <c r="R1256" s="17">
        <v>4</v>
      </c>
      <c r="S1256" s="18">
        <f>IF(J1256&lt;25,1,1+(J1256-25)/J1256)</f>
        <v>1.6153846153846154</v>
      </c>
      <c r="T1256" s="16">
        <v>1</v>
      </c>
      <c r="U1256" s="16">
        <f>O1256*S1256*T1256*1/2</f>
        <v>22.615384615384617</v>
      </c>
      <c r="V1256" s="16"/>
      <c r="W1256" s="16"/>
      <c r="X1256" s="18">
        <f>R1256*S1256*1/2</f>
        <v>3.2307692307692308</v>
      </c>
      <c r="Y1256" s="16"/>
      <c r="Z1256" s="18">
        <f>U1256+V1256+W1256+X1256+Y1256</f>
        <v>25.846153846153847</v>
      </c>
      <c r="AA1256" s="2"/>
    </row>
    <row r="1257" spans="1:27" s="8" customFormat="1" outlineLevel="2">
      <c r="A1257" s="16" t="s">
        <v>521</v>
      </c>
      <c r="B1257" s="16" t="s">
        <v>1182</v>
      </c>
      <c r="C1257" s="16" t="s">
        <v>1183</v>
      </c>
      <c r="D1257" s="16" t="s">
        <v>1726</v>
      </c>
      <c r="E1257" s="16" t="s">
        <v>1667</v>
      </c>
      <c r="F1257" s="16" t="s">
        <v>45</v>
      </c>
      <c r="G1257" s="16" t="s">
        <v>506</v>
      </c>
      <c r="H1257" s="16" t="s">
        <v>2290</v>
      </c>
      <c r="I1257" s="16" t="s">
        <v>1181</v>
      </c>
      <c r="J1257" s="16">
        <v>5</v>
      </c>
      <c r="K1257" s="16" t="s">
        <v>1184</v>
      </c>
      <c r="L1257" s="16" t="s">
        <v>1185</v>
      </c>
      <c r="M1257" s="16" t="s">
        <v>896</v>
      </c>
      <c r="N1257" s="16" t="s">
        <v>61</v>
      </c>
      <c r="O1257" s="16" t="s">
        <v>61</v>
      </c>
      <c r="P1257" s="16" t="s">
        <v>25</v>
      </c>
      <c r="Q1257" s="16" t="s">
        <v>25</v>
      </c>
      <c r="R1257" s="17">
        <v>0</v>
      </c>
      <c r="S1257" s="18">
        <f>IF(J1257&lt;25,1,1+(J1257-25)/J1257)</f>
        <v>1</v>
      </c>
      <c r="T1257" s="16">
        <v>2</v>
      </c>
      <c r="U1257" s="16">
        <f>O1257*S1257*T1257</f>
        <v>64</v>
      </c>
      <c r="V1257" s="16"/>
      <c r="W1257" s="16"/>
      <c r="X1257" s="18"/>
      <c r="Y1257" s="16"/>
      <c r="Z1257" s="18">
        <f>U1257+V1257+W1257+X1257+Y1257</f>
        <v>64</v>
      </c>
      <c r="AA1257" s="2"/>
    </row>
    <row r="1258" spans="1:27" s="8" customFormat="1" outlineLevel="2">
      <c r="A1258" s="21"/>
      <c r="B1258" s="21"/>
      <c r="C1258" s="21"/>
      <c r="D1258" s="16" t="s">
        <v>1649</v>
      </c>
      <c r="E1258" s="21"/>
      <c r="F1258" s="21"/>
      <c r="G1258" s="16" t="s">
        <v>506</v>
      </c>
      <c r="H1258" s="34" t="s">
        <v>1616</v>
      </c>
      <c r="I1258" s="34"/>
      <c r="J1258" s="34">
        <v>5</v>
      </c>
      <c r="K1258" s="21"/>
      <c r="L1258" s="21"/>
      <c r="M1258" s="21"/>
      <c r="N1258" s="21"/>
      <c r="O1258" s="21"/>
      <c r="P1258" s="21"/>
      <c r="Q1258" s="21"/>
      <c r="R1258" s="21"/>
      <c r="S1258" s="35"/>
      <c r="T1258" s="17"/>
      <c r="U1258" s="16"/>
      <c r="V1258" s="17">
        <f>J1258*14</f>
        <v>70</v>
      </c>
      <c r="W1258" s="17"/>
      <c r="X1258" s="23"/>
      <c r="Y1258" s="17"/>
      <c r="Z1258" s="18">
        <f>U1258+V1258+W1258+X1258+Y1258</f>
        <v>70</v>
      </c>
      <c r="AA1258" s="3"/>
    </row>
    <row r="1259" spans="1:27" s="33" customFormat="1" outlineLevel="2">
      <c r="A1259" s="21"/>
      <c r="B1259" s="21"/>
      <c r="C1259" s="21"/>
      <c r="D1259" s="16" t="s">
        <v>1877</v>
      </c>
      <c r="E1259" s="21"/>
      <c r="F1259" s="21"/>
      <c r="G1259" s="16" t="s">
        <v>506</v>
      </c>
      <c r="H1259" s="21" t="s">
        <v>1616</v>
      </c>
      <c r="I1259" s="21"/>
      <c r="J1259" s="21">
        <v>11</v>
      </c>
      <c r="K1259" s="21"/>
      <c r="L1259" s="21"/>
      <c r="M1259" s="21"/>
      <c r="N1259" s="21"/>
      <c r="O1259" s="21"/>
      <c r="P1259" s="21"/>
      <c r="Q1259" s="21"/>
      <c r="R1259" s="21"/>
      <c r="S1259" s="35"/>
      <c r="T1259" s="17"/>
      <c r="U1259" s="17"/>
      <c r="V1259" s="17"/>
      <c r="W1259" s="17"/>
      <c r="X1259" s="23"/>
      <c r="Y1259" s="17">
        <f>2*J1259</f>
        <v>22</v>
      </c>
      <c r="Z1259" s="18">
        <f>U1259+V1259+W1259+X1259+Y1259</f>
        <v>22</v>
      </c>
    </row>
    <row r="1260" spans="1:27" s="33" customFormat="1" outlineLevel="1">
      <c r="A1260" s="21"/>
      <c r="B1260" s="21"/>
      <c r="C1260" s="21"/>
      <c r="D1260" s="16"/>
      <c r="E1260" s="21"/>
      <c r="F1260" s="21"/>
      <c r="G1260" s="42" t="s">
        <v>2489</v>
      </c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35"/>
      <c r="T1260" s="17"/>
      <c r="U1260" s="17"/>
      <c r="V1260" s="17"/>
      <c r="W1260" s="17"/>
      <c r="X1260" s="23"/>
      <c r="Y1260" s="17"/>
      <c r="Z1260" s="18">
        <f>SUBTOTAL(9,Z1255:Z1259)</f>
        <v>202.73504273504273</v>
      </c>
    </row>
    <row r="1261" spans="1:27" s="33" customFormat="1" outlineLevel="2">
      <c r="A1261" s="16" t="s">
        <v>13</v>
      </c>
      <c r="B1261" s="16" t="s">
        <v>62</v>
      </c>
      <c r="C1261" s="16" t="s">
        <v>63</v>
      </c>
      <c r="D1261" s="16" t="s">
        <v>1666</v>
      </c>
      <c r="E1261" s="16" t="s">
        <v>1648</v>
      </c>
      <c r="F1261" s="16" t="s">
        <v>45</v>
      </c>
      <c r="G1261" s="16" t="s">
        <v>86</v>
      </c>
      <c r="H1261" s="16" t="s">
        <v>87</v>
      </c>
      <c r="I1261" s="16" t="s">
        <v>19</v>
      </c>
      <c r="J1261" s="16">
        <v>26</v>
      </c>
      <c r="K1261" s="16" t="s">
        <v>83</v>
      </c>
      <c r="L1261" s="16" t="s">
        <v>88</v>
      </c>
      <c r="M1261" s="16" t="s">
        <v>89</v>
      </c>
      <c r="N1261" s="16" t="s">
        <v>61</v>
      </c>
      <c r="O1261" s="16" t="s">
        <v>24</v>
      </c>
      <c r="P1261" s="16" t="s">
        <v>69</v>
      </c>
      <c r="Q1261" s="16" t="s">
        <v>25</v>
      </c>
      <c r="R1261" s="17">
        <v>12</v>
      </c>
      <c r="S1261" s="18">
        <f>IF(J1261&lt;25,1,1+(J1261-25)/J1261)</f>
        <v>1.0384615384615385</v>
      </c>
      <c r="T1261" s="16">
        <v>1</v>
      </c>
      <c r="U1261" s="16">
        <f>O1261*S1261*T1261</f>
        <v>20.76923076923077</v>
      </c>
      <c r="V1261" s="16"/>
      <c r="W1261" s="16"/>
      <c r="X1261" s="18">
        <f>R1261*S1261</f>
        <v>12.461538461538463</v>
      </c>
      <c r="Y1261" s="16"/>
      <c r="Z1261" s="18">
        <f>U1261+V1261+W1261+X1261+Y1261</f>
        <v>33.230769230769234</v>
      </c>
      <c r="AA1261" s="2"/>
    </row>
    <row r="1262" spans="1:27" s="33" customFormat="1" outlineLevel="2">
      <c r="A1262" s="16" t="s">
        <v>13</v>
      </c>
      <c r="B1262" s="16" t="s">
        <v>1030</v>
      </c>
      <c r="C1262" s="16" t="s">
        <v>1031</v>
      </c>
      <c r="D1262" s="16" t="s">
        <v>2291</v>
      </c>
      <c r="E1262" s="16" t="s">
        <v>2292</v>
      </c>
      <c r="F1262" s="16" t="s">
        <v>33</v>
      </c>
      <c r="G1262" s="16" t="s">
        <v>86</v>
      </c>
      <c r="H1262" s="16" t="s">
        <v>87</v>
      </c>
      <c r="I1262" s="16" t="s">
        <v>19</v>
      </c>
      <c r="J1262" s="16">
        <v>76</v>
      </c>
      <c r="K1262" s="16" t="s">
        <v>1039</v>
      </c>
      <c r="L1262" s="16" t="s">
        <v>127</v>
      </c>
      <c r="M1262" s="16" t="s">
        <v>1034</v>
      </c>
      <c r="N1262" s="16" t="s">
        <v>39</v>
      </c>
      <c r="O1262" s="16" t="s">
        <v>39</v>
      </c>
      <c r="P1262" s="16" t="s">
        <v>25</v>
      </c>
      <c r="Q1262" s="16" t="s">
        <v>25</v>
      </c>
      <c r="R1262" s="17">
        <v>0</v>
      </c>
      <c r="S1262" s="18">
        <f>IF(J1262&lt;25,1,1+(J1262-25)/J1262)</f>
        <v>1.6710526315789473</v>
      </c>
      <c r="T1262" s="16">
        <v>1</v>
      </c>
      <c r="U1262" s="16">
        <f>O1262*S1262*T1262</f>
        <v>106.94736842105263</v>
      </c>
      <c r="V1262" s="16"/>
      <c r="W1262" s="16"/>
      <c r="X1262" s="18"/>
      <c r="Y1262" s="16"/>
      <c r="Z1262" s="18">
        <f>U1262+V1262+W1262+X1262+Y1262</f>
        <v>106.94736842105263</v>
      </c>
      <c r="AA1262" s="2"/>
    </row>
    <row r="1263" spans="1:27" s="33" customFormat="1" outlineLevel="2">
      <c r="A1263" s="16" t="s">
        <v>13</v>
      </c>
      <c r="B1263" s="16" t="s">
        <v>1048</v>
      </c>
      <c r="C1263" s="16" t="s">
        <v>1049</v>
      </c>
      <c r="D1263" s="16" t="s">
        <v>2293</v>
      </c>
      <c r="E1263" s="16" t="s">
        <v>2292</v>
      </c>
      <c r="F1263" s="16" t="s">
        <v>51</v>
      </c>
      <c r="G1263" s="16" t="s">
        <v>86</v>
      </c>
      <c r="H1263" s="16" t="s">
        <v>87</v>
      </c>
      <c r="I1263" s="16" t="s">
        <v>19</v>
      </c>
      <c r="J1263" s="16">
        <v>80</v>
      </c>
      <c r="K1263" s="16"/>
      <c r="L1263" s="16"/>
      <c r="M1263" s="16" t="s">
        <v>1038</v>
      </c>
      <c r="N1263" s="16" t="s">
        <v>56</v>
      </c>
      <c r="O1263" s="16" t="s">
        <v>25</v>
      </c>
      <c r="P1263" s="16" t="s">
        <v>56</v>
      </c>
      <c r="Q1263" s="16" t="s">
        <v>25</v>
      </c>
      <c r="R1263" s="17">
        <f>P1263+Q1263</f>
        <v>16</v>
      </c>
      <c r="S1263" s="18">
        <f>IF(J1263/3&lt;25,1,1+(J1263/3-25)/J1263/3)</f>
        <v>1.0069444444444444</v>
      </c>
      <c r="T1263" s="16"/>
      <c r="U1263" s="16"/>
      <c r="V1263" s="16"/>
      <c r="W1263" s="16"/>
      <c r="X1263" s="18">
        <f>R1263*S1263*3</f>
        <v>48.333333333333329</v>
      </c>
      <c r="Y1263" s="16"/>
      <c r="Z1263" s="18">
        <f>U1263+V1263+W1263+X1263+Y1263</f>
        <v>48.333333333333329</v>
      </c>
    </row>
    <row r="1264" spans="1:27" s="33" customFormat="1" outlineLevel="2">
      <c r="A1264" s="16" t="s">
        <v>521</v>
      </c>
      <c r="B1264" s="16" t="s">
        <v>883</v>
      </c>
      <c r="C1264" s="16" t="s">
        <v>884</v>
      </c>
      <c r="D1264" s="16" t="s">
        <v>2291</v>
      </c>
      <c r="E1264" s="16" t="s">
        <v>2292</v>
      </c>
      <c r="F1264" s="16" t="s">
        <v>45</v>
      </c>
      <c r="G1264" s="16" t="s">
        <v>86</v>
      </c>
      <c r="H1264" s="16" t="s">
        <v>87</v>
      </c>
      <c r="I1264" s="16" t="s">
        <v>19</v>
      </c>
      <c r="J1264" s="16">
        <v>16</v>
      </c>
      <c r="K1264" s="16" t="s">
        <v>1061</v>
      </c>
      <c r="L1264" s="16" t="s">
        <v>172</v>
      </c>
      <c r="M1264" s="16" t="s">
        <v>1380</v>
      </c>
      <c r="N1264" s="16" t="s">
        <v>61</v>
      </c>
      <c r="O1264" s="16" t="s">
        <v>23</v>
      </c>
      <c r="P1264" s="16" t="s">
        <v>21</v>
      </c>
      <c r="Q1264" s="16" t="s">
        <v>25</v>
      </c>
      <c r="R1264" s="17">
        <v>4</v>
      </c>
      <c r="S1264" s="18">
        <f>IF(J1264&lt;25,1,1+(J1264-25)/J1264)</f>
        <v>1</v>
      </c>
      <c r="T1264" s="16">
        <v>1</v>
      </c>
      <c r="U1264" s="16">
        <f>O1264*S1264*T1264</f>
        <v>28</v>
      </c>
      <c r="V1264" s="16"/>
      <c r="W1264" s="16"/>
      <c r="X1264" s="18">
        <f>R1264*S1264</f>
        <v>4</v>
      </c>
      <c r="Y1264" s="16"/>
      <c r="Z1264" s="18">
        <f>U1264+V1264+W1264+X1264+Y1264</f>
        <v>32</v>
      </c>
      <c r="AA1264" s="2"/>
    </row>
    <row r="1265" spans="1:27" s="33" customFormat="1" outlineLevel="2">
      <c r="A1265" s="16" t="s">
        <v>521</v>
      </c>
      <c r="B1265" s="16" t="s">
        <v>1392</v>
      </c>
      <c r="C1265" s="16" t="s">
        <v>1393</v>
      </c>
      <c r="D1265" s="16" t="s">
        <v>2293</v>
      </c>
      <c r="E1265" s="16" t="s">
        <v>2292</v>
      </c>
      <c r="F1265" s="16" t="s">
        <v>99</v>
      </c>
      <c r="G1265" s="16" t="s">
        <v>86</v>
      </c>
      <c r="H1265" s="16" t="s">
        <v>87</v>
      </c>
      <c r="I1265" s="16" t="s">
        <v>19</v>
      </c>
      <c r="J1265" s="16">
        <v>53</v>
      </c>
      <c r="K1265" s="16"/>
      <c r="L1265" s="16"/>
      <c r="M1265" s="16" t="s">
        <v>906</v>
      </c>
      <c r="N1265" s="16" t="s">
        <v>61</v>
      </c>
      <c r="O1265" s="16" t="s">
        <v>25</v>
      </c>
      <c r="P1265" s="16" t="s">
        <v>61</v>
      </c>
      <c r="Q1265" s="16" t="s">
        <v>25</v>
      </c>
      <c r="R1265" s="17">
        <f>P1265+Q1265</f>
        <v>32</v>
      </c>
      <c r="S1265" s="18">
        <f>IF(J1265&lt;25,1,1+(J1265-25)/J1265)</f>
        <v>1.5283018867924527</v>
      </c>
      <c r="T1265" s="16"/>
      <c r="U1265" s="16"/>
      <c r="V1265" s="16"/>
      <c r="W1265" s="16"/>
      <c r="X1265" s="18">
        <f>R1265*S1265</f>
        <v>48.905660377358487</v>
      </c>
      <c r="Y1265" s="16"/>
      <c r="Z1265" s="18">
        <f>U1265+V1265+W1265+X1265+Y1265</f>
        <v>48.905660377358487</v>
      </c>
    </row>
    <row r="1266" spans="1:27" s="33" customFormat="1" outlineLevel="2">
      <c r="A1266" s="16" t="s">
        <v>521</v>
      </c>
      <c r="B1266" s="16" t="s">
        <v>897</v>
      </c>
      <c r="C1266" s="16" t="s">
        <v>898</v>
      </c>
      <c r="D1266" s="16" t="s">
        <v>2294</v>
      </c>
      <c r="E1266" s="16" t="s">
        <v>2295</v>
      </c>
      <c r="F1266" s="16" t="s">
        <v>2296</v>
      </c>
      <c r="G1266" s="16" t="s">
        <v>86</v>
      </c>
      <c r="H1266" s="16" t="s">
        <v>2297</v>
      </c>
      <c r="I1266" s="16"/>
      <c r="J1266" s="16">
        <v>4</v>
      </c>
      <c r="K1266" s="16"/>
      <c r="L1266" s="16"/>
      <c r="M1266" s="16"/>
      <c r="N1266" s="16"/>
      <c r="O1266" s="16"/>
      <c r="P1266" s="16"/>
      <c r="Q1266" s="16"/>
      <c r="R1266" s="17"/>
      <c r="S1266" s="18"/>
      <c r="T1266" s="16"/>
      <c r="U1266" s="16"/>
      <c r="V1266" s="16"/>
      <c r="W1266" s="16"/>
      <c r="X1266" s="18">
        <f>0.3*14*J1266</f>
        <v>16.8</v>
      </c>
      <c r="Y1266" s="16"/>
      <c r="Z1266" s="18">
        <f>U1266+V1266+W1266+X1266+Y1266</f>
        <v>16.8</v>
      </c>
      <c r="AA1266" s="3"/>
    </row>
    <row r="1267" spans="1:27" s="33" customFormat="1" outlineLevel="2">
      <c r="A1267" s="21"/>
      <c r="B1267" s="21"/>
      <c r="C1267" s="21"/>
      <c r="D1267" s="16" t="s">
        <v>2298</v>
      </c>
      <c r="E1267" s="21"/>
      <c r="F1267" s="21"/>
      <c r="G1267" s="16" t="s">
        <v>86</v>
      </c>
      <c r="H1267" s="21" t="s">
        <v>1490</v>
      </c>
      <c r="I1267" s="21"/>
      <c r="J1267" s="21">
        <v>4</v>
      </c>
      <c r="K1267" s="21"/>
      <c r="L1267" s="21"/>
      <c r="M1267" s="21"/>
      <c r="N1267" s="21"/>
      <c r="O1267" s="21"/>
      <c r="P1267" s="21"/>
      <c r="Q1267" s="21"/>
      <c r="R1267" s="21"/>
      <c r="S1267" s="35"/>
      <c r="T1267" s="17"/>
      <c r="U1267" s="17"/>
      <c r="V1267" s="17"/>
      <c r="W1267" s="17"/>
      <c r="X1267" s="23"/>
      <c r="Y1267" s="17">
        <f>2*J1267</f>
        <v>8</v>
      </c>
      <c r="Z1267" s="18">
        <f>U1267+V1267+W1267+X1267+Y1267</f>
        <v>8</v>
      </c>
    </row>
    <row r="1268" spans="1:27" s="8" customFormat="1" outlineLevel="2">
      <c r="A1268" s="21"/>
      <c r="B1268" s="21"/>
      <c r="C1268" s="21"/>
      <c r="D1268" s="16" t="s">
        <v>2299</v>
      </c>
      <c r="E1268" s="21"/>
      <c r="F1268" s="21"/>
      <c r="G1268" s="16" t="s">
        <v>86</v>
      </c>
      <c r="H1268" s="34" t="s">
        <v>1642</v>
      </c>
      <c r="I1268" s="34"/>
      <c r="J1268" s="34">
        <v>4</v>
      </c>
      <c r="K1268" s="21"/>
      <c r="L1268" s="21"/>
      <c r="M1268" s="21"/>
      <c r="N1268" s="21"/>
      <c r="O1268" s="21"/>
      <c r="P1268" s="21"/>
      <c r="Q1268" s="21"/>
      <c r="R1268" s="21"/>
      <c r="S1268" s="35"/>
      <c r="T1268" s="17"/>
      <c r="U1268" s="16"/>
      <c r="V1268" s="17">
        <f>J1268*14</f>
        <v>56</v>
      </c>
      <c r="W1268" s="17"/>
      <c r="X1268" s="23"/>
      <c r="Y1268" s="17"/>
      <c r="Z1268" s="18">
        <f>U1268+V1268+W1268+X1268+Y1268</f>
        <v>56</v>
      </c>
      <c r="AA1268" s="3"/>
    </row>
    <row r="1269" spans="1:27" s="33" customFormat="1" outlineLevel="2">
      <c r="A1269" s="21"/>
      <c r="B1269" s="21"/>
      <c r="C1269" s="21"/>
      <c r="D1269" s="16" t="s">
        <v>2298</v>
      </c>
      <c r="E1269" s="21"/>
      <c r="F1269" s="21"/>
      <c r="G1269" s="16" t="s">
        <v>86</v>
      </c>
      <c r="H1269" s="34" t="s">
        <v>1642</v>
      </c>
      <c r="I1269" s="21"/>
      <c r="J1269" s="21">
        <v>3</v>
      </c>
      <c r="K1269" s="21"/>
      <c r="L1269" s="21"/>
      <c r="M1269" s="21"/>
      <c r="N1269" s="21"/>
      <c r="O1269" s="21"/>
      <c r="P1269" s="21"/>
      <c r="Q1269" s="21"/>
      <c r="R1269" s="21"/>
      <c r="S1269" s="35"/>
      <c r="T1269" s="17"/>
      <c r="U1269" s="17"/>
      <c r="V1269" s="17"/>
      <c r="W1269" s="17"/>
      <c r="X1269" s="23"/>
      <c r="Y1269" s="17">
        <f>2*J1269</f>
        <v>6</v>
      </c>
      <c r="Z1269" s="18">
        <f>U1269+V1269+W1269+X1269+Y1269</f>
        <v>6</v>
      </c>
    </row>
    <row r="1270" spans="1:27" s="33" customFormat="1" outlineLevel="1">
      <c r="A1270" s="46"/>
      <c r="B1270" s="46"/>
      <c r="C1270" s="46"/>
      <c r="D1270" s="47"/>
      <c r="E1270" s="46"/>
      <c r="F1270" s="46"/>
      <c r="G1270" s="52" t="s">
        <v>2490</v>
      </c>
      <c r="H1270" s="53"/>
      <c r="I1270" s="46"/>
      <c r="J1270" s="46"/>
      <c r="K1270" s="46"/>
      <c r="L1270" s="46"/>
      <c r="M1270" s="46"/>
      <c r="N1270" s="46"/>
      <c r="O1270" s="46"/>
      <c r="P1270" s="46"/>
      <c r="Q1270" s="46"/>
      <c r="R1270" s="46"/>
      <c r="S1270" s="48"/>
      <c r="T1270" s="49"/>
      <c r="U1270" s="49"/>
      <c r="V1270" s="49"/>
      <c r="W1270" s="49"/>
      <c r="X1270" s="50"/>
      <c r="Y1270" s="49"/>
      <c r="Z1270" s="51">
        <f>SUBTOTAL(9,Z1261:Z1269)</f>
        <v>356.21713136251373</v>
      </c>
    </row>
    <row r="1271" spans="1:27" s="33" customFormat="1">
      <c r="A1271" s="46"/>
      <c r="B1271" s="46"/>
      <c r="C1271" s="46"/>
      <c r="D1271" s="47"/>
      <c r="E1271" s="46"/>
      <c r="F1271" s="46"/>
      <c r="G1271" s="52" t="s">
        <v>2491</v>
      </c>
      <c r="H1271" s="53"/>
      <c r="I1271" s="46"/>
      <c r="J1271" s="46"/>
      <c r="K1271" s="46"/>
      <c r="L1271" s="46"/>
      <c r="M1271" s="46"/>
      <c r="N1271" s="46"/>
      <c r="O1271" s="46"/>
      <c r="P1271" s="46"/>
      <c r="Q1271" s="46"/>
      <c r="R1271" s="46"/>
      <c r="S1271" s="48"/>
      <c r="T1271" s="49"/>
      <c r="U1271" s="49"/>
      <c r="V1271" s="49"/>
      <c r="W1271" s="49"/>
      <c r="X1271" s="50"/>
      <c r="Y1271" s="49"/>
      <c r="Z1271" s="51">
        <f>SUBTOTAL(9,Z2:Z1269)</f>
        <v>53356.172053629489</v>
      </c>
    </row>
  </sheetData>
  <sortState ref="A2:AA1079">
    <sortCondition ref="H2:H1079"/>
    <sortCondition ref="G2:G1079"/>
  </sortState>
  <phoneticPr fontId="1" type="noConversion"/>
  <pageMargins left="0.75" right="0.75" top="1" bottom="1" header="0.5" footer="0.5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5"/>
  <sheetViews>
    <sheetView topLeftCell="G1" workbookViewId="0">
      <selection activeCell="O30" sqref="O30"/>
    </sheetView>
  </sheetViews>
  <sheetFormatPr defaultRowHeight="13.5"/>
  <sheetData>
    <row r="1" spans="1:23" s="4" customFormat="1" ht="67.5">
      <c r="A1" s="10" t="s">
        <v>0</v>
      </c>
      <c r="B1" s="11" t="s">
        <v>1</v>
      </c>
      <c r="C1" s="11" t="s">
        <v>2</v>
      </c>
      <c r="D1" s="11" t="s">
        <v>3</v>
      </c>
      <c r="E1" s="11" t="s">
        <v>920</v>
      </c>
      <c r="F1" s="12" t="s">
        <v>1427</v>
      </c>
      <c r="G1" s="11" t="s">
        <v>4</v>
      </c>
      <c r="H1" s="11" t="s">
        <v>5</v>
      </c>
      <c r="I1" s="11" t="s">
        <v>6</v>
      </c>
      <c r="J1" s="12" t="s">
        <v>1425</v>
      </c>
      <c r="K1" s="11" t="s">
        <v>7</v>
      </c>
      <c r="L1" s="11" t="s">
        <v>8</v>
      </c>
      <c r="M1" s="11" t="s">
        <v>9</v>
      </c>
      <c r="N1" s="11" t="s">
        <v>10</v>
      </c>
      <c r="O1" s="12" t="s">
        <v>1426</v>
      </c>
      <c r="P1" s="11" t="s">
        <v>11</v>
      </c>
      <c r="Q1" s="11" t="s">
        <v>12</v>
      </c>
      <c r="R1" s="13" t="s">
        <v>1428</v>
      </c>
      <c r="S1" s="14" t="s">
        <v>1418</v>
      </c>
      <c r="T1" s="15" t="s">
        <v>1419</v>
      </c>
      <c r="U1" s="1" t="s">
        <v>1420</v>
      </c>
      <c r="V1" s="6" t="s">
        <v>1429</v>
      </c>
      <c r="W1" s="7" t="s">
        <v>1424</v>
      </c>
    </row>
    <row r="2" spans="1:23" s="3" customFormat="1">
      <c r="A2" s="16" t="s">
        <v>30</v>
      </c>
      <c r="B2" s="16" t="s">
        <v>730</v>
      </c>
      <c r="C2" s="16" t="s">
        <v>731</v>
      </c>
      <c r="D2" s="16" t="s">
        <v>117</v>
      </c>
      <c r="E2" s="16" t="s">
        <v>1415</v>
      </c>
      <c r="F2" s="16" t="s">
        <v>33</v>
      </c>
      <c r="G2" s="16" t="s">
        <v>732</v>
      </c>
      <c r="H2" s="16" t="s">
        <v>733</v>
      </c>
      <c r="I2" s="16" t="s">
        <v>54</v>
      </c>
      <c r="J2" s="16">
        <v>16</v>
      </c>
      <c r="K2" s="16" t="s">
        <v>734</v>
      </c>
      <c r="L2" s="16" t="s">
        <v>127</v>
      </c>
      <c r="M2" s="16"/>
      <c r="N2" s="16" t="s">
        <v>39</v>
      </c>
      <c r="O2" s="16" t="s">
        <v>22</v>
      </c>
      <c r="P2" s="16" t="s">
        <v>25</v>
      </c>
      <c r="Q2" s="16" t="s">
        <v>56</v>
      </c>
      <c r="R2" s="17">
        <v>16</v>
      </c>
      <c r="S2" s="18">
        <f t="shared" ref="S2:S12" si="0">IF(J2&lt;25,1,1+(J2-25)/J2)</f>
        <v>1</v>
      </c>
      <c r="T2" s="16">
        <v>1</v>
      </c>
      <c r="U2" s="16">
        <f t="shared" ref="U2:U12" si="1">O2*S2*T2</f>
        <v>48</v>
      </c>
      <c r="V2" s="18">
        <f t="shared" ref="V2:V12" si="2">R2*S2</f>
        <v>16</v>
      </c>
      <c r="W2" s="18">
        <f>U2+V2</f>
        <v>64</v>
      </c>
    </row>
    <row r="3" spans="1:23" s="3" customFormat="1">
      <c r="A3" s="16" t="s">
        <v>42</v>
      </c>
      <c r="B3" s="16" t="s">
        <v>746</v>
      </c>
      <c r="C3" s="16" t="s">
        <v>747</v>
      </c>
      <c r="D3" s="16" t="s">
        <v>117</v>
      </c>
      <c r="E3" s="16" t="s">
        <v>1415</v>
      </c>
      <c r="F3" s="16" t="s">
        <v>16</v>
      </c>
      <c r="G3" s="16" t="s">
        <v>732</v>
      </c>
      <c r="H3" s="16" t="s">
        <v>733</v>
      </c>
      <c r="I3" s="16" t="s">
        <v>54</v>
      </c>
      <c r="J3" s="16">
        <v>10</v>
      </c>
      <c r="K3" s="16" t="s">
        <v>666</v>
      </c>
      <c r="L3" s="16" t="s">
        <v>119</v>
      </c>
      <c r="M3" s="16"/>
      <c r="N3" s="16" t="s">
        <v>22</v>
      </c>
      <c r="O3" s="16" t="s">
        <v>61</v>
      </c>
      <c r="P3" s="16" t="s">
        <v>25</v>
      </c>
      <c r="Q3" s="16" t="s">
        <v>56</v>
      </c>
      <c r="R3" s="17">
        <v>16</v>
      </c>
      <c r="S3" s="18">
        <f t="shared" si="0"/>
        <v>1</v>
      </c>
      <c r="T3" s="16">
        <v>1</v>
      </c>
      <c r="U3" s="16">
        <f t="shared" si="1"/>
        <v>32</v>
      </c>
      <c r="V3" s="18">
        <f t="shared" si="2"/>
        <v>16</v>
      </c>
      <c r="W3" s="18">
        <f t="shared" ref="W3:W15" si="3">U3+V3</f>
        <v>48</v>
      </c>
    </row>
    <row r="4" spans="1:23" s="3" customFormat="1">
      <c r="A4" s="16" t="s">
        <v>42</v>
      </c>
      <c r="B4" s="16" t="s">
        <v>534</v>
      </c>
      <c r="C4" s="16" t="s">
        <v>535</v>
      </c>
      <c r="D4" s="16" t="s">
        <v>117</v>
      </c>
      <c r="E4" s="16" t="s">
        <v>1415</v>
      </c>
      <c r="F4" s="16" t="s">
        <v>16</v>
      </c>
      <c r="G4" s="16" t="s">
        <v>536</v>
      </c>
      <c r="H4" s="16" t="s">
        <v>537</v>
      </c>
      <c r="I4" s="16" t="s">
        <v>54</v>
      </c>
      <c r="J4" s="16">
        <v>10</v>
      </c>
      <c r="K4" s="16" t="s">
        <v>118</v>
      </c>
      <c r="L4" s="16" t="s">
        <v>232</v>
      </c>
      <c r="M4" s="16"/>
      <c r="N4" s="16" t="s">
        <v>22</v>
      </c>
      <c r="O4" s="16" t="s">
        <v>41</v>
      </c>
      <c r="P4" s="16" t="s">
        <v>25</v>
      </c>
      <c r="Q4" s="16" t="s">
        <v>41</v>
      </c>
      <c r="R4" s="17">
        <v>24</v>
      </c>
      <c r="S4" s="18">
        <f t="shared" si="0"/>
        <v>1</v>
      </c>
      <c r="T4" s="16">
        <v>1</v>
      </c>
      <c r="U4" s="16">
        <f t="shared" si="1"/>
        <v>24</v>
      </c>
      <c r="V4" s="18">
        <f t="shared" si="2"/>
        <v>24</v>
      </c>
      <c r="W4" s="18">
        <f t="shared" si="3"/>
        <v>48</v>
      </c>
    </row>
    <row r="5" spans="1:23" s="3" customFormat="1">
      <c r="A5" s="16" t="s">
        <v>13</v>
      </c>
      <c r="B5" s="16" t="s">
        <v>115</v>
      </c>
      <c r="C5" s="16" t="s">
        <v>116</v>
      </c>
      <c r="D5" s="16" t="s">
        <v>117</v>
      </c>
      <c r="E5" s="16" t="s">
        <v>1415</v>
      </c>
      <c r="F5" s="16" t="s">
        <v>16</v>
      </c>
      <c r="G5" s="16" t="s">
        <v>17</v>
      </c>
      <c r="H5" s="16" t="s">
        <v>18</v>
      </c>
      <c r="I5" s="16" t="s">
        <v>19</v>
      </c>
      <c r="J5" s="16">
        <v>10</v>
      </c>
      <c r="K5" s="16" t="s">
        <v>118</v>
      </c>
      <c r="L5" s="16" t="s">
        <v>119</v>
      </c>
      <c r="M5" s="16"/>
      <c r="N5" s="16" t="s">
        <v>22</v>
      </c>
      <c r="O5" s="16" t="s">
        <v>23</v>
      </c>
      <c r="P5" s="16" t="s">
        <v>24</v>
      </c>
      <c r="Q5" s="16" t="s">
        <v>25</v>
      </c>
      <c r="R5" s="17">
        <v>20</v>
      </c>
      <c r="S5" s="18">
        <f t="shared" si="0"/>
        <v>1</v>
      </c>
      <c r="T5" s="16">
        <v>1</v>
      </c>
      <c r="U5" s="16">
        <f t="shared" si="1"/>
        <v>28</v>
      </c>
      <c r="V5" s="18">
        <f t="shared" si="2"/>
        <v>20</v>
      </c>
      <c r="W5" s="18">
        <f t="shared" si="3"/>
        <v>48</v>
      </c>
    </row>
    <row r="6" spans="1:23" s="3" customFormat="1">
      <c r="A6" s="16" t="s">
        <v>42</v>
      </c>
      <c r="B6" s="16" t="s">
        <v>1206</v>
      </c>
      <c r="C6" s="16" t="s">
        <v>1207</v>
      </c>
      <c r="D6" s="16" t="s">
        <v>117</v>
      </c>
      <c r="E6" s="16" t="s">
        <v>1416</v>
      </c>
      <c r="F6" s="16" t="s">
        <v>33</v>
      </c>
      <c r="G6" s="16" t="s">
        <v>1208</v>
      </c>
      <c r="H6" s="16" t="s">
        <v>1209</v>
      </c>
      <c r="I6" s="16" t="s">
        <v>54</v>
      </c>
      <c r="J6" s="16">
        <v>12</v>
      </c>
      <c r="K6" s="16" t="s">
        <v>1210</v>
      </c>
      <c r="L6" s="16" t="s">
        <v>332</v>
      </c>
      <c r="M6" s="16"/>
      <c r="N6" s="16" t="s">
        <v>39</v>
      </c>
      <c r="O6" s="16" t="s">
        <v>39</v>
      </c>
      <c r="P6" s="16" t="s">
        <v>25</v>
      </c>
      <c r="Q6" s="16" t="s">
        <v>25</v>
      </c>
      <c r="R6" s="17">
        <v>0</v>
      </c>
      <c r="S6" s="18">
        <f t="shared" si="0"/>
        <v>1</v>
      </c>
      <c r="T6" s="16">
        <v>1</v>
      </c>
      <c r="U6" s="16">
        <f t="shared" si="1"/>
        <v>64</v>
      </c>
      <c r="V6" s="18">
        <f t="shared" si="2"/>
        <v>0</v>
      </c>
      <c r="W6" s="18">
        <f t="shared" si="3"/>
        <v>64</v>
      </c>
    </row>
    <row r="7" spans="1:23" s="3" customFormat="1">
      <c r="A7" s="16" t="s">
        <v>13</v>
      </c>
      <c r="B7" s="16" t="s">
        <v>711</v>
      </c>
      <c r="C7" s="16" t="s">
        <v>710</v>
      </c>
      <c r="D7" s="16" t="s">
        <v>117</v>
      </c>
      <c r="E7" s="16" t="s">
        <v>1415</v>
      </c>
      <c r="F7" s="16" t="s">
        <v>45</v>
      </c>
      <c r="G7" s="16" t="s">
        <v>368</v>
      </c>
      <c r="H7" s="16" t="s">
        <v>369</v>
      </c>
      <c r="I7" s="16" t="s">
        <v>54</v>
      </c>
      <c r="J7" s="16">
        <v>10</v>
      </c>
      <c r="K7" s="16" t="s">
        <v>712</v>
      </c>
      <c r="L7" s="16" t="s">
        <v>119</v>
      </c>
      <c r="M7" s="16"/>
      <c r="N7" s="16" t="s">
        <v>61</v>
      </c>
      <c r="O7" s="16" t="s">
        <v>23</v>
      </c>
      <c r="P7" s="16" t="s">
        <v>21</v>
      </c>
      <c r="Q7" s="16" t="s">
        <v>25</v>
      </c>
      <c r="R7" s="17">
        <v>4</v>
      </c>
      <c r="S7" s="18">
        <f t="shared" si="0"/>
        <v>1</v>
      </c>
      <c r="T7" s="16">
        <v>1</v>
      </c>
      <c r="U7" s="16">
        <f t="shared" si="1"/>
        <v>28</v>
      </c>
      <c r="V7" s="18">
        <f t="shared" si="2"/>
        <v>4</v>
      </c>
      <c r="W7" s="18">
        <f t="shared" si="3"/>
        <v>32</v>
      </c>
    </row>
    <row r="8" spans="1:23" s="3" customFormat="1">
      <c r="A8" s="16" t="s">
        <v>13</v>
      </c>
      <c r="B8" s="16" t="s">
        <v>1194</v>
      </c>
      <c r="C8" s="16" t="s">
        <v>1195</v>
      </c>
      <c r="D8" s="16" t="s">
        <v>117</v>
      </c>
      <c r="E8" s="16" t="s">
        <v>1416</v>
      </c>
      <c r="F8" s="16" t="s">
        <v>16</v>
      </c>
      <c r="G8" s="16" t="s">
        <v>240</v>
      </c>
      <c r="H8" s="16" t="s">
        <v>241</v>
      </c>
      <c r="I8" s="16" t="s">
        <v>54</v>
      </c>
      <c r="J8" s="16">
        <v>11</v>
      </c>
      <c r="K8" s="16" t="s">
        <v>1196</v>
      </c>
      <c r="L8" s="16" t="s">
        <v>77</v>
      </c>
      <c r="M8" s="16"/>
      <c r="N8" s="16" t="s">
        <v>22</v>
      </c>
      <c r="O8" s="16" t="s">
        <v>22</v>
      </c>
      <c r="P8" s="16" t="s">
        <v>25</v>
      </c>
      <c r="Q8" s="16" t="s">
        <v>25</v>
      </c>
      <c r="R8" s="17">
        <v>0</v>
      </c>
      <c r="S8" s="18">
        <f t="shared" si="0"/>
        <v>1</v>
      </c>
      <c r="T8" s="16">
        <v>1</v>
      </c>
      <c r="U8" s="16">
        <f t="shared" si="1"/>
        <v>48</v>
      </c>
      <c r="V8" s="18">
        <f t="shared" si="2"/>
        <v>0</v>
      </c>
      <c r="W8" s="18">
        <f t="shared" si="3"/>
        <v>48</v>
      </c>
    </row>
    <row r="9" spans="1:23" s="3" customFormat="1">
      <c r="A9" s="16" t="s">
        <v>42</v>
      </c>
      <c r="B9" s="16" t="s">
        <v>953</v>
      </c>
      <c r="C9" s="16" t="s">
        <v>954</v>
      </c>
      <c r="D9" s="16" t="s">
        <v>117</v>
      </c>
      <c r="E9" s="16" t="s">
        <v>1416</v>
      </c>
      <c r="F9" s="16" t="s">
        <v>16</v>
      </c>
      <c r="G9" s="16" t="s">
        <v>725</v>
      </c>
      <c r="H9" s="16" t="s">
        <v>726</v>
      </c>
      <c r="I9" s="16" t="s">
        <v>150</v>
      </c>
      <c r="J9" s="16">
        <v>12</v>
      </c>
      <c r="K9" s="16" t="s">
        <v>955</v>
      </c>
      <c r="L9" s="16" t="s">
        <v>332</v>
      </c>
      <c r="M9" s="16"/>
      <c r="N9" s="16" t="s">
        <v>22</v>
      </c>
      <c r="O9" s="16" t="s">
        <v>22</v>
      </c>
      <c r="P9" s="16" t="s">
        <v>25</v>
      </c>
      <c r="Q9" s="16" t="s">
        <v>25</v>
      </c>
      <c r="R9" s="17">
        <v>0</v>
      </c>
      <c r="S9" s="18">
        <f t="shared" si="0"/>
        <v>1</v>
      </c>
      <c r="T9" s="16">
        <v>1</v>
      </c>
      <c r="U9" s="16">
        <f t="shared" si="1"/>
        <v>48</v>
      </c>
      <c r="V9" s="18">
        <f t="shared" si="2"/>
        <v>0</v>
      </c>
      <c r="W9" s="18">
        <f t="shared" si="3"/>
        <v>48</v>
      </c>
    </row>
    <row r="10" spans="1:23" s="3" customFormat="1">
      <c r="A10" s="16" t="s">
        <v>42</v>
      </c>
      <c r="B10" s="16" t="s">
        <v>245</v>
      </c>
      <c r="C10" s="16" t="s">
        <v>246</v>
      </c>
      <c r="D10" s="16" t="s">
        <v>117</v>
      </c>
      <c r="E10" s="16" t="s">
        <v>1415</v>
      </c>
      <c r="F10" s="16" t="s">
        <v>16</v>
      </c>
      <c r="G10" s="16" t="s">
        <v>243</v>
      </c>
      <c r="H10" s="16" t="s">
        <v>244</v>
      </c>
      <c r="I10" s="16" t="s">
        <v>19</v>
      </c>
      <c r="J10" s="16">
        <v>10</v>
      </c>
      <c r="K10" s="16" t="s">
        <v>247</v>
      </c>
      <c r="L10" s="16" t="s">
        <v>248</v>
      </c>
      <c r="M10" s="16"/>
      <c r="N10" s="16" t="s">
        <v>22</v>
      </c>
      <c r="O10" s="16" t="s">
        <v>238</v>
      </c>
      <c r="P10" s="16" t="s">
        <v>25</v>
      </c>
      <c r="Q10" s="16" t="s">
        <v>239</v>
      </c>
      <c r="R10" s="17">
        <v>10</v>
      </c>
      <c r="S10" s="18">
        <f t="shared" si="0"/>
        <v>1</v>
      </c>
      <c r="T10" s="16">
        <v>1</v>
      </c>
      <c r="U10" s="16">
        <f t="shared" si="1"/>
        <v>38</v>
      </c>
      <c r="V10" s="18">
        <f t="shared" si="2"/>
        <v>10</v>
      </c>
      <c r="W10" s="18">
        <f t="shared" si="3"/>
        <v>48</v>
      </c>
    </row>
    <row r="11" spans="1:23" s="3" customFormat="1">
      <c r="A11" s="16" t="s">
        <v>13</v>
      </c>
      <c r="B11" s="16" t="s">
        <v>926</v>
      </c>
      <c r="C11" s="16" t="s">
        <v>927</v>
      </c>
      <c r="D11" s="16" t="s">
        <v>117</v>
      </c>
      <c r="E11" s="16" t="s">
        <v>1416</v>
      </c>
      <c r="F11" s="16" t="s">
        <v>16</v>
      </c>
      <c r="G11" s="16" t="s">
        <v>655</v>
      </c>
      <c r="H11" s="16" t="s">
        <v>656</v>
      </c>
      <c r="I11" s="16" t="s">
        <v>19</v>
      </c>
      <c r="J11" s="16">
        <v>11</v>
      </c>
      <c r="K11" s="16" t="s">
        <v>928</v>
      </c>
      <c r="L11" s="16" t="s">
        <v>77</v>
      </c>
      <c r="M11" s="16"/>
      <c r="N11" s="16" t="s">
        <v>22</v>
      </c>
      <c r="O11" s="16" t="s">
        <v>23</v>
      </c>
      <c r="P11" s="16" t="s">
        <v>24</v>
      </c>
      <c r="Q11" s="16" t="s">
        <v>25</v>
      </c>
      <c r="R11" s="17">
        <v>20</v>
      </c>
      <c r="S11" s="18">
        <f t="shared" si="0"/>
        <v>1</v>
      </c>
      <c r="T11" s="16">
        <v>1</v>
      </c>
      <c r="U11" s="16">
        <f t="shared" si="1"/>
        <v>28</v>
      </c>
      <c r="V11" s="18">
        <f t="shared" si="2"/>
        <v>20</v>
      </c>
      <c r="W11" s="18">
        <f t="shared" si="3"/>
        <v>48</v>
      </c>
    </row>
    <row r="12" spans="1:23" s="3" customFormat="1">
      <c r="A12" s="16" t="s">
        <v>13</v>
      </c>
      <c r="B12" s="16" t="s">
        <v>1258</v>
      </c>
      <c r="C12" s="16" t="s">
        <v>722</v>
      </c>
      <c r="D12" s="16" t="s">
        <v>117</v>
      </c>
      <c r="E12" s="16" t="s">
        <v>1416</v>
      </c>
      <c r="F12" s="16" t="s">
        <v>16</v>
      </c>
      <c r="G12" s="16" t="s">
        <v>185</v>
      </c>
      <c r="H12" s="16" t="s">
        <v>186</v>
      </c>
      <c r="I12" s="16" t="s">
        <v>102</v>
      </c>
      <c r="J12" s="16">
        <v>11</v>
      </c>
      <c r="K12" s="16" t="s">
        <v>955</v>
      </c>
      <c r="L12" s="16" t="s">
        <v>436</v>
      </c>
      <c r="M12" s="16"/>
      <c r="N12" s="16" t="s">
        <v>22</v>
      </c>
      <c r="O12" s="16" t="s">
        <v>61</v>
      </c>
      <c r="P12" s="16" t="s">
        <v>25</v>
      </c>
      <c r="Q12" s="16" t="s">
        <v>56</v>
      </c>
      <c r="R12" s="17">
        <v>16</v>
      </c>
      <c r="S12" s="18">
        <f t="shared" si="0"/>
        <v>1</v>
      </c>
      <c r="T12" s="16">
        <v>1</v>
      </c>
      <c r="U12" s="16">
        <f t="shared" si="1"/>
        <v>32</v>
      </c>
      <c r="V12" s="18">
        <f t="shared" si="2"/>
        <v>16</v>
      </c>
      <c r="W12" s="18">
        <f t="shared" si="3"/>
        <v>48</v>
      </c>
    </row>
    <row r="13" spans="1:23" s="3" customFormat="1">
      <c r="A13" s="19"/>
      <c r="B13" s="19"/>
      <c r="C13" s="19"/>
      <c r="D13" s="16" t="s">
        <v>1645</v>
      </c>
      <c r="E13" s="19"/>
      <c r="F13" s="19"/>
      <c r="G13" s="16" t="s">
        <v>193</v>
      </c>
      <c r="H13" s="20" t="s">
        <v>653</v>
      </c>
      <c r="I13" s="19"/>
      <c r="J13" s="20">
        <v>3</v>
      </c>
      <c r="K13" s="19"/>
      <c r="L13" s="19"/>
      <c r="M13" s="19"/>
      <c r="N13" s="19"/>
      <c r="O13" s="19"/>
      <c r="P13" s="19"/>
      <c r="Q13" s="19"/>
      <c r="R13" s="21"/>
      <c r="S13" s="22"/>
      <c r="T13" s="17"/>
      <c r="U13" s="17">
        <f>J13*14</f>
        <v>42</v>
      </c>
      <c r="V13" s="23"/>
      <c r="W13" s="18">
        <f t="shared" si="3"/>
        <v>42</v>
      </c>
    </row>
    <row r="14" spans="1:23" s="3" customFormat="1">
      <c r="A14" s="19"/>
      <c r="B14" s="19"/>
      <c r="C14" s="19"/>
      <c r="D14" s="16" t="s">
        <v>1645</v>
      </c>
      <c r="E14" s="19"/>
      <c r="F14" s="19"/>
      <c r="G14" s="16" t="s">
        <v>618</v>
      </c>
      <c r="H14" s="20" t="s">
        <v>619</v>
      </c>
      <c r="I14" s="19"/>
      <c r="J14" s="20">
        <v>2</v>
      </c>
      <c r="K14" s="19"/>
      <c r="L14" s="19"/>
      <c r="M14" s="19"/>
      <c r="N14" s="19"/>
      <c r="O14" s="19"/>
      <c r="P14" s="19"/>
      <c r="Q14" s="19"/>
      <c r="R14" s="21"/>
      <c r="S14" s="22"/>
      <c r="T14" s="17"/>
      <c r="U14" s="17">
        <f>J14*14</f>
        <v>28</v>
      </c>
      <c r="V14" s="23"/>
      <c r="W14" s="18">
        <f t="shared" si="3"/>
        <v>28</v>
      </c>
    </row>
    <row r="15" spans="1:23" s="3" customFormat="1">
      <c r="A15" s="19"/>
      <c r="B15" s="19"/>
      <c r="C15" s="19"/>
      <c r="D15" s="16" t="s">
        <v>1645</v>
      </c>
      <c r="E15" s="19"/>
      <c r="F15" s="19"/>
      <c r="G15" s="16" t="s">
        <v>26</v>
      </c>
      <c r="H15" s="20" t="s">
        <v>27</v>
      </c>
      <c r="I15" s="19"/>
      <c r="J15" s="20">
        <v>2</v>
      </c>
      <c r="K15" s="19"/>
      <c r="L15" s="19"/>
      <c r="M15" s="19"/>
      <c r="N15" s="19"/>
      <c r="O15" s="19"/>
      <c r="P15" s="19"/>
      <c r="Q15" s="19"/>
      <c r="R15" s="21"/>
      <c r="S15" s="22"/>
      <c r="T15" s="17"/>
      <c r="U15" s="17">
        <f>J15*14</f>
        <v>28</v>
      </c>
      <c r="V15" s="23"/>
      <c r="W15" s="18">
        <f t="shared" si="3"/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2015本科工作量</vt:lpstr>
      <vt:lpstr>二专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Thinkcentre</cp:lastModifiedBy>
  <dcterms:created xsi:type="dcterms:W3CDTF">2015-10-26T06:57:20Z</dcterms:created>
  <dcterms:modified xsi:type="dcterms:W3CDTF">2015-12-10T03:00:51Z</dcterms:modified>
</cp:coreProperties>
</file>